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938bd394b701edf1f046af9bfc7a71a733dfcd3d/47605134250/a651670b-b7cf-43b0-8adb-0fa3ff328020/"/>
    </mc:Choice>
  </mc:AlternateContent>
  <xr:revisionPtr revIDLastSave="0" documentId="13_ncr:1_{D8738327-FF50-4B43-B1C9-17DCC28C5CAA}" xr6:coauthVersionLast="36" xr6:coauthVersionMax="36" xr10:uidLastSave="{00000000-0000-0000-0000-000000000000}"/>
  <bookViews>
    <workbookView xWindow="0" yWindow="0" windowWidth="28800" windowHeight="11925" xr2:uid="{EFEB5BFC-49A1-4389-B30F-9F4F7C3F30F6}"/>
  </bookViews>
  <sheets>
    <sheet name="Käskkiri 5" sheetId="1" r:id="rId1"/>
  </sheets>
  <definedNames>
    <definedName name="_xlnm._FilterDatabase" localSheetId="0" hidden="1">'Käskkiri 5'!$B$6:$Q$207</definedName>
    <definedName name="Märksõnad1" localSheetId="0">#REF!</definedName>
    <definedName name="Märksõnad1">#REF!</definedName>
    <definedName name="Märksõnad2" localSheetId="0">#REF!</definedName>
    <definedName name="Märksõnad2">#REF!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3" i="1" l="1"/>
  <c r="P206" i="1"/>
  <c r="S215" i="1"/>
  <c r="P117" i="1"/>
  <c r="S222" i="1"/>
  <c r="S226" i="1"/>
  <c r="S220" i="1"/>
  <c r="S208" i="1"/>
  <c r="D200" i="1"/>
  <c r="D199" i="1"/>
  <c r="Q198" i="1"/>
  <c r="D197" i="1"/>
  <c r="D196" i="1"/>
  <c r="D195" i="1"/>
  <c r="Q194" i="1"/>
  <c r="D193" i="1"/>
  <c r="Q192" i="1"/>
  <c r="D191" i="1"/>
  <c r="D190" i="1"/>
  <c r="D189" i="1"/>
  <c r="D188" i="1"/>
  <c r="D187" i="1"/>
  <c r="D186" i="1"/>
  <c r="D185" i="1"/>
  <c r="D184" i="1"/>
  <c r="D183" i="1"/>
  <c r="Q180" i="1"/>
  <c r="D179" i="1"/>
  <c r="D178" i="1"/>
  <c r="D177" i="1"/>
  <c r="D176" i="1"/>
  <c r="D175" i="1"/>
  <c r="D174" i="1"/>
  <c r="D173" i="1"/>
  <c r="D172" i="1"/>
  <c r="D171" i="1"/>
  <c r="D169" i="1"/>
  <c r="D168" i="1"/>
  <c r="D167" i="1"/>
  <c r="D166" i="1"/>
  <c r="D165" i="1"/>
  <c r="D164" i="1"/>
  <c r="D163" i="1"/>
  <c r="D162" i="1"/>
  <c r="D161" i="1"/>
  <c r="D160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H141" i="1"/>
  <c r="D141" i="1"/>
  <c r="D139" i="1"/>
  <c r="D138" i="1"/>
  <c r="Q137" i="1"/>
  <c r="D136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Q117" i="1"/>
  <c r="D116" i="1"/>
  <c r="D115" i="1"/>
  <c r="D114" i="1"/>
  <c r="D113" i="1"/>
  <c r="D112" i="1"/>
  <c r="D111" i="1"/>
  <c r="D110" i="1"/>
  <c r="D109" i="1"/>
  <c r="D108" i="1"/>
  <c r="D107" i="1"/>
  <c r="D106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H86" i="1"/>
  <c r="D86" i="1"/>
  <c r="Q85" i="1"/>
  <c r="D84" i="1"/>
  <c r="D83" i="1"/>
  <c r="Q82" i="1"/>
  <c r="D81" i="1"/>
  <c r="D79" i="1"/>
  <c r="Q78" i="1"/>
  <c r="D78" i="1"/>
  <c r="Q77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Q63" i="1"/>
  <c r="D62" i="1"/>
  <c r="Q61" i="1"/>
  <c r="D60" i="1"/>
  <c r="D59" i="1"/>
  <c r="D58" i="1"/>
  <c r="P56" i="1"/>
  <c r="K56" i="1"/>
  <c r="D57" i="1"/>
  <c r="O56" i="1"/>
  <c r="D56" i="1"/>
  <c r="D55" i="1"/>
  <c r="D54" i="1"/>
  <c r="D53" i="1"/>
  <c r="D52" i="1"/>
  <c r="D51" i="1"/>
  <c r="Q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H33" i="1"/>
  <c r="D33" i="1"/>
  <c r="Q32" i="1"/>
  <c r="D30" i="1"/>
  <c r="D29" i="1"/>
  <c r="D28" i="1"/>
  <c r="Q28" i="1"/>
  <c r="Q27" i="1"/>
  <c r="D27" i="1"/>
  <c r="Q26" i="1"/>
  <c r="D26" i="1"/>
  <c r="Q25" i="1"/>
  <c r="D25" i="1"/>
  <c r="N24" i="1"/>
  <c r="Q24" i="1"/>
  <c r="D24" i="1"/>
  <c r="N23" i="1"/>
  <c r="Q23" i="1"/>
  <c r="D23" i="1"/>
  <c r="Q22" i="1"/>
  <c r="D22" i="1"/>
  <c r="Q21" i="1"/>
  <c r="N20" i="1"/>
  <c r="M20" i="1"/>
  <c r="D20" i="1"/>
  <c r="Q19" i="1"/>
  <c r="D19" i="1"/>
  <c r="Q18" i="1"/>
  <c r="D18" i="1"/>
  <c r="N17" i="1"/>
  <c r="Q17" i="1"/>
  <c r="D17" i="1"/>
  <c r="M16" i="1"/>
  <c r="D16" i="1"/>
  <c r="P15" i="1"/>
  <c r="S211" i="1"/>
  <c r="O15" i="1"/>
  <c r="L15" i="1"/>
  <c r="K15" i="1"/>
  <c r="J15" i="1"/>
  <c r="I15" i="1"/>
  <c r="D15" i="1"/>
  <c r="Q14" i="1"/>
  <c r="D14" i="1"/>
  <c r="Q13" i="1"/>
  <c r="D13" i="1"/>
  <c r="Q12" i="1"/>
  <c r="D12" i="1"/>
  <c r="Q11" i="1"/>
  <c r="D11" i="1"/>
  <c r="Q10" i="1"/>
  <c r="P9" i="1"/>
  <c r="O9" i="1"/>
  <c r="O8" i="1"/>
  <c r="N9" i="1"/>
  <c r="D9" i="1"/>
  <c r="P8" i="1"/>
  <c r="S207" i="1"/>
  <c r="M8" i="1"/>
  <c r="L8" i="1"/>
  <c r="K8" i="1"/>
  <c r="J8" i="1"/>
  <c r="I8" i="1"/>
  <c r="D8" i="1"/>
  <c r="H7" i="1"/>
  <c r="D7" i="1"/>
  <c r="S204" i="1"/>
  <c r="Q20" i="1"/>
  <c r="P7" i="1"/>
  <c r="S210" i="1"/>
  <c r="S217" i="1"/>
  <c r="S214" i="1"/>
  <c r="Q80" i="1"/>
  <c r="L7" i="1"/>
  <c r="N15" i="1"/>
  <c r="M15" i="1"/>
  <c r="Q16" i="1"/>
  <c r="Q15" i="1"/>
  <c r="O7" i="1"/>
  <c r="P34" i="1"/>
  <c r="P33" i="1"/>
  <c r="Q46" i="1"/>
  <c r="Q9" i="1"/>
  <c r="Q8" i="1"/>
  <c r="N8" i="1"/>
  <c r="Q29" i="1"/>
  <c r="K7" i="1"/>
  <c r="Q40" i="1"/>
  <c r="Q41" i="1"/>
  <c r="Q42" i="1"/>
  <c r="Q48" i="1"/>
  <c r="Q49" i="1"/>
  <c r="Q53" i="1"/>
  <c r="Q99" i="1"/>
  <c r="Q105" i="1"/>
  <c r="Q64" i="1"/>
  <c r="Q66" i="1"/>
  <c r="Q68" i="1"/>
  <c r="Q70" i="1"/>
  <c r="Q72" i="1"/>
  <c r="Q74" i="1"/>
  <c r="Q76" i="1"/>
  <c r="Q81" i="1"/>
  <c r="J7" i="1"/>
  <c r="Q31" i="1"/>
  <c r="K34" i="1"/>
  <c r="K33" i="1"/>
  <c r="Q38" i="1"/>
  <c r="Q45" i="1"/>
  <c r="L34" i="1"/>
  <c r="Q54" i="1"/>
  <c r="Q58" i="1"/>
  <c r="Q60" i="1"/>
  <c r="Q65" i="1"/>
  <c r="Q67" i="1"/>
  <c r="Q69" i="1"/>
  <c r="Q71" i="1"/>
  <c r="Q73" i="1"/>
  <c r="Q75" i="1"/>
  <c r="Q79" i="1"/>
  <c r="Q83" i="1"/>
  <c r="Q89" i="1"/>
  <c r="Q91" i="1"/>
  <c r="Q93" i="1"/>
  <c r="Q95" i="1"/>
  <c r="Q103" i="1"/>
  <c r="Q106" i="1"/>
  <c r="Q108" i="1"/>
  <c r="Q110" i="1"/>
  <c r="Q107" i="1"/>
  <c r="Q109" i="1"/>
  <c r="M112" i="1"/>
  <c r="Q118" i="1"/>
  <c r="Q125" i="1"/>
  <c r="Q126" i="1"/>
  <c r="Q135" i="1"/>
  <c r="Q123" i="1"/>
  <c r="Q147" i="1"/>
  <c r="Q114" i="1"/>
  <c r="Q116" i="1"/>
  <c r="Q140" i="1"/>
  <c r="Q170" i="1"/>
  <c r="M142" i="1"/>
  <c r="Q159" i="1"/>
  <c r="Q181" i="1"/>
  <c r="Q182" i="1"/>
  <c r="Q183" i="1"/>
  <c r="Q131" i="1"/>
  <c r="Q133" i="1"/>
  <c r="Q138" i="1"/>
  <c r="Q144" i="1"/>
  <c r="Q146" i="1"/>
  <c r="Q148" i="1"/>
  <c r="Q150" i="1"/>
  <c r="Q152" i="1"/>
  <c r="Q154" i="1"/>
  <c r="Q156" i="1"/>
  <c r="Q158" i="1"/>
  <c r="Q161" i="1"/>
  <c r="Q163" i="1"/>
  <c r="Q169" i="1"/>
  <c r="Q167" i="1"/>
  <c r="N165" i="1"/>
  <c r="Q172" i="1"/>
  <c r="Q174" i="1"/>
  <c r="Q176" i="1"/>
  <c r="Q185" i="1"/>
  <c r="Q171" i="1"/>
  <c r="Q173" i="1"/>
  <c r="Q175" i="1"/>
  <c r="Q177" i="1"/>
  <c r="Q179" i="1"/>
  <c r="Q184" i="1"/>
  <c r="Q186" i="1"/>
  <c r="Q190" i="1"/>
  <c r="Q196" i="1"/>
  <c r="Q197" i="1"/>
  <c r="Q193" i="1"/>
  <c r="Q195" i="1"/>
  <c r="Q187" i="1"/>
  <c r="Q162" i="1"/>
  <c r="Q160" i="1"/>
  <c r="K165" i="1"/>
  <c r="M165" i="1"/>
  <c r="M141" i="1"/>
  <c r="Q124" i="1"/>
  <c r="L142" i="1"/>
  <c r="J112" i="1"/>
  <c r="Q134" i="1"/>
  <c r="Q127" i="1"/>
  <c r="Q37" i="1"/>
  <c r="Q102" i="1"/>
  <c r="Q62" i="1"/>
  <c r="I56" i="1"/>
  <c r="Q101" i="1"/>
  <c r="J34" i="1"/>
  <c r="M34" i="1"/>
  <c r="M7" i="1"/>
  <c r="M87" i="1"/>
  <c r="M86" i="1"/>
  <c r="Q84" i="1"/>
  <c r="Q52" i="1"/>
  <c r="Q191" i="1"/>
  <c r="Q188" i="1"/>
  <c r="Q178" i="1"/>
  <c r="P165" i="1"/>
  <c r="Q155" i="1"/>
  <c r="Q151" i="1"/>
  <c r="Q139" i="1"/>
  <c r="Q145" i="1"/>
  <c r="Q136" i="1"/>
  <c r="J142" i="1"/>
  <c r="P112" i="1"/>
  <c r="N112" i="1"/>
  <c r="Q119" i="1"/>
  <c r="Q129" i="1"/>
  <c r="Q96" i="1"/>
  <c r="L87" i="1"/>
  <c r="Q97" i="1"/>
  <c r="P87" i="1"/>
  <c r="Q90" i="1"/>
  <c r="M56" i="1"/>
  <c r="Q55" i="1"/>
  <c r="N7" i="1"/>
  <c r="Q43" i="1"/>
  <c r="Q36" i="1"/>
  <c r="J87" i="1"/>
  <c r="Q189" i="1"/>
  <c r="J165" i="1"/>
  <c r="L165" i="1"/>
  <c r="K142" i="1"/>
  <c r="P142" i="1"/>
  <c r="N142" i="1"/>
  <c r="N141" i="1"/>
  <c r="Q130" i="1"/>
  <c r="I112" i="1"/>
  <c r="Q113" i="1"/>
  <c r="Q121" i="1"/>
  <c r="Q122" i="1"/>
  <c r="Q115" i="1"/>
  <c r="L112" i="1"/>
  <c r="Q128" i="1"/>
  <c r="K112" i="1"/>
  <c r="Q39" i="1"/>
  <c r="K87" i="1"/>
  <c r="O87" i="1"/>
  <c r="J56" i="1"/>
  <c r="Q57" i="1"/>
  <c r="N34" i="1"/>
  <c r="Q30" i="1"/>
  <c r="Q7" i="1"/>
  <c r="I7" i="1"/>
  <c r="Q98" i="1"/>
  <c r="N87" i="1"/>
  <c r="T204" i="1"/>
  <c r="U204" i="1"/>
  <c r="Q168" i="1"/>
  <c r="Q164" i="1"/>
  <c r="O165" i="1"/>
  <c r="Q166" i="1"/>
  <c r="I165" i="1"/>
  <c r="Q157" i="1"/>
  <c r="Q153" i="1"/>
  <c r="Q149" i="1"/>
  <c r="Q143" i="1"/>
  <c r="I142" i="1"/>
  <c r="Q132" i="1"/>
  <c r="O142" i="1"/>
  <c r="O112" i="1"/>
  <c r="Q111" i="1"/>
  <c r="Q120" i="1"/>
  <c r="Q104" i="1"/>
  <c r="Q100" i="1"/>
  <c r="Q94" i="1"/>
  <c r="Q47" i="1"/>
  <c r="Q92" i="1"/>
  <c r="Q88" i="1"/>
  <c r="I87" i="1"/>
  <c r="I86" i="1"/>
  <c r="Q59" i="1"/>
  <c r="N56" i="1"/>
  <c r="Q51" i="1"/>
  <c r="O34" i="1"/>
  <c r="O33" i="1"/>
  <c r="L56" i="1"/>
  <c r="L33" i="1"/>
  <c r="Q44" i="1"/>
  <c r="Q35" i="1"/>
  <c r="I34" i="1"/>
  <c r="I33" i="1"/>
  <c r="O141" i="1"/>
  <c r="K141" i="1"/>
  <c r="J86" i="1"/>
  <c r="N86" i="1"/>
  <c r="J33" i="1"/>
  <c r="K86" i="1"/>
  <c r="K199" i="1"/>
  <c r="K200" i="1"/>
  <c r="K5" i="1"/>
  <c r="P141" i="1"/>
  <c r="Q34" i="1"/>
  <c r="Q87" i="1"/>
  <c r="Q142" i="1"/>
  <c r="Q56" i="1"/>
  <c r="I141" i="1"/>
  <c r="I199" i="1"/>
  <c r="Q112" i="1"/>
  <c r="L86" i="1"/>
  <c r="M33" i="1"/>
  <c r="M199" i="1"/>
  <c r="M200" i="1"/>
  <c r="P86" i="1"/>
  <c r="J141" i="1"/>
  <c r="J199" i="1"/>
  <c r="L141" i="1"/>
  <c r="Q165" i="1"/>
  <c r="N33" i="1"/>
  <c r="N199" i="1"/>
  <c r="N200" i="1"/>
  <c r="N205" i="1"/>
  <c r="O86" i="1"/>
  <c r="O199" i="1"/>
  <c r="O200" i="1"/>
  <c r="O208" i="1"/>
  <c r="Q86" i="1"/>
  <c r="Q141" i="1"/>
  <c r="I200" i="1"/>
  <c r="I5" i="1"/>
  <c r="M5" i="1"/>
  <c r="L199" i="1"/>
  <c r="L200" i="1"/>
  <c r="Q33" i="1"/>
  <c r="J200" i="1"/>
  <c r="J5" i="1"/>
  <c r="O5" i="1"/>
  <c r="P199" i="1"/>
  <c r="T214" i="1"/>
  <c r="L5" i="1"/>
  <c r="N5" i="1"/>
  <c r="Q199" i="1"/>
  <c r="Q200" i="1"/>
  <c r="Q5" i="1"/>
  <c r="U214" i="1"/>
  <c r="P200" i="1"/>
  <c r="T220" i="1"/>
  <c r="U220" i="1"/>
  <c r="P208" i="1"/>
  <c r="P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Kairi Tärno</author>
    <author>kairi.tarno</author>
  </authors>
  <commentList>
    <comment ref="M9" authorId="0" shapeId="0" xr:uid="{B2830A65-F231-48E4-BD59-F0775D79B43D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Ületunnitöö eest tasu - eelarve vanglatest JUMi</t>
        </r>
      </text>
    </comment>
    <comment ref="I11" authorId="0" shapeId="0" xr:uid="{04742789-B644-4D3B-AFF8-1F4D9F1611AB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Riigikeele õppetasud ja õpetajate palgad 241930. Sellest pool läheb vanglate eelarvesse ja alles jääb 120 965€ (info suusõnaline Ristolt 30.11.2020). Umbes jaguneb 500=45%, 506=15% ja 5008=40% </t>
        </r>
      </text>
    </comment>
    <comment ref="M21" authorId="0" shapeId="0" xr:uid="{F751FBC5-4707-4E31-8789-A40808147329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Elektroonilisele järelevalvele objektikoodi lisamine</t>
        </r>
      </text>
    </comment>
    <comment ref="M31" authorId="0" shapeId="0" xr:uid="{A6E58FD2-CBF9-4BE9-8EF4-E7EBBD181088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Viru vanglale suunatakse 10 424€ investeeringute katteks, Tartu vanglale 17 013€ investeeringute katteks.</t>
        </r>
      </text>
    </comment>
    <comment ref="N31" authorId="1" shapeId="0" xr:uid="{2F5C7F99-E032-475B-B570-BC49C2CCEEE4}">
      <text>
        <r>
          <rPr>
            <b/>
            <sz val="9"/>
            <color indexed="81"/>
            <rFont val="Tahoma"/>
            <charset val="1"/>
          </rPr>
          <t>kairi.tarno:</t>
        </r>
        <r>
          <rPr>
            <sz val="9"/>
            <color indexed="81"/>
            <rFont val="Tahoma"/>
            <charset val="1"/>
          </rPr>
          <t xml:space="preserve">
SKA värbamiskampaania videoklipid 12000 ja Evakuatsiooni õppefilm 9950, Viru röntgen 54900</t>
        </r>
      </text>
    </comment>
    <comment ref="M57" authorId="0" shapeId="0" xr:uid="{E6132B1C-6AF1-4B42-899C-978112795EAE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JUM ajutine turvaala 2020.detsember, mida ei jõudnud kulutada 9000€/400;
Värbamistegevuse kommid 270 ja Justiitskolledži värbamiskampaania 13608
</t>
        </r>
      </text>
    </comment>
    <comment ref="M61" authorId="0" shapeId="0" xr:uid="{0AA9EABB-CD03-4581-9073-C630AFE6E221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JUMi eelarvesse-6913€ Ehte tn; -504 RKAS parkimiskulud</t>
        </r>
      </text>
    </comment>
    <comment ref="M63" authorId="0" shapeId="0" xr:uid="{036BCA83-4BD9-4BF9-9277-D882866874A6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RKAS parkimiskulud</t>
        </r>
      </text>
    </comment>
    <comment ref="M64" authorId="0" shapeId="0" xr:uid="{16EC6356-3189-44BF-B561-0F0A19AE6D3F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JUM ajutine turvaala 2020.detsember, mida ei jõudnud kulutada 9000€/4600</t>
        </r>
      </text>
    </comment>
    <comment ref="M65" authorId="0" shapeId="0" xr:uid="{831E183A-145F-44E7-BD9C-8601E0D585A9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JUM ajutine turvaala 2020.detsember, mida ei jõudnud kulutada 9000€/4000</t>
        </r>
      </text>
    </comment>
    <comment ref="M67" authorId="0" shapeId="0" xr:uid="{C7D2AC5F-8AB4-45E2-88A2-9089158949B2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IKV vahendid</t>
        </r>
      </text>
    </comment>
    <comment ref="M72" authorId="0" shapeId="0" xr:uid="{BCED5B29-CCDD-4229-A2AD-6AF71D544F66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Õpikud vanglatele</t>
        </r>
      </text>
    </comment>
    <comment ref="M75" authorId="0" shapeId="0" xr:uid="{2F0B2FD3-D780-45BD-93F7-F1FA6FDA8834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Kriminalistikavahendid</t>
        </r>
      </text>
    </comment>
    <comment ref="M76" authorId="0" shapeId="0" xr:uid="{D7269928-4988-443A-BDBF-AE7E8D09D2AA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Eelkoolituse kulud, SKA majutus</t>
        </r>
      </text>
    </comment>
    <comment ref="M113" authorId="0" shapeId="0" xr:uid="{378C8266-0EB7-4510-843D-156161182269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1090€ raamatute soetus
340€ Värbamine ja tripod testid
</t>
        </r>
      </text>
    </comment>
    <comment ref="M122" authorId="0" shapeId="0" xr:uid="{9AA16826-476C-42C2-BDC3-510609B3020E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1435€ psühholoogiline nõustamine
33737€ IKV varu
</t>
        </r>
      </text>
    </comment>
    <comment ref="M124" authorId="0" shapeId="0" xr:uid="{648C8D38-95E8-4399-92BE-0F636003D19E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1600€ sõltlaste tugigrupid
</t>
        </r>
      </text>
    </comment>
    <comment ref="M131" authorId="0" shapeId="0" xr:uid="{DFCF253C-4ACF-452D-9F83-99F740A869BB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7776€ SKA kadettide majutus
264€ eelkoolituse kulud
</t>
        </r>
      </text>
    </comment>
    <comment ref="M143" authorId="0" shapeId="0" xr:uid="{690FB45B-B804-4AD4-9054-05F391A6698F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Vanglaametnike kulude vähendamine ja majandamiskulude suurendamine. RÜ</t>
        </r>
      </text>
    </comment>
    <comment ref="M157" authorId="0" shapeId="0" xr:uid="{35B28A9C-F265-44B1-9E77-D5CE717C0165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Riigikeele õpetajate kulu ümbertõstmine majandamiskuludesse</t>
        </r>
      </text>
    </comment>
    <comment ref="M162" authorId="0" shapeId="0" xr:uid="{CA1D58E8-DBA7-4903-A608-E341E152D3D4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Valvurite Nõukogu istungi kohvilaud</t>
        </r>
      </text>
    </comment>
    <comment ref="M166" authorId="0" shapeId="0" xr:uid="{57F2B1E3-444C-4288-8304-3A86ADE2E2B5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7147€ Värbamine, Tripod testid, teenistusmedalid 
2489€ Riigihangete alane konsultatsioon
295€ SKT konkursite kulud (värbamine) 
</t>
        </r>
      </text>
    </comment>
    <comment ref="M171" authorId="0" shapeId="0" xr:uid="{3810EE44-AA85-4826-BF2A-915A7282E1DC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Kriminaalhoolduse sõidukulud</t>
        </r>
      </text>
    </comment>
    <comment ref="M173" authorId="0" shapeId="0" xr:uid="{85E916DC-826C-4EB4-B0D2-648FF1E61827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9930+5070 RÜ kulud palgakuludest</t>
        </r>
      </text>
    </comment>
    <comment ref="M174" authorId="0" shapeId="0" xr:uid="{70EAD9D0-78B0-4D46-8D6B-210249F6D9BD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Noorte motivatsiooni toit</t>
        </r>
      </text>
    </comment>
    <comment ref="M175" authorId="0" shapeId="0" xr:uid="{21BD8EE7-B0D2-456E-8FAE-8733C808077C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3850€ psühholoogiline nõustamine
35553 IKV varu
</t>
        </r>
      </text>
    </comment>
    <comment ref="M177" authorId="0" shapeId="0" xr:uid="{B647D636-7FCC-44BD-8782-C1192AB86D37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250 Noorte MOT tätoveeringu eemaldamine
</t>
        </r>
      </text>
    </comment>
    <comment ref="M183" authorId="0" shapeId="0" xr:uid="{78D4E923-E214-40F4-91FF-462019C72CEE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1407+718 keeleõpe</t>
        </r>
      </text>
    </comment>
    <comment ref="M184" authorId="0" shapeId="0" xr:uid="{508657F5-4D6F-46B5-B85E-5D7C09EE2A68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Noorte motivatsiooni kinkekaardid</t>
        </r>
      </text>
    </comment>
    <comment ref="M187" authorId="0" shapeId="0" xr:uid="{0DF84A41-1DCB-4C96-81F5-7D500263E0E8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Kadettide majutus</t>
        </r>
      </text>
    </comment>
    <comment ref="M200" authorId="0" shapeId="0" xr:uid="{3B76322D-4FAD-47E2-A4C7-30C742B80352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Reservist JUMile 1116€ ja Tallinna Vanglast JUMile 8296€</t>
        </r>
      </text>
    </comment>
    <comment ref="N200" authorId="1" shapeId="0" xr:uid="{09DF97B8-0D6E-4A8F-8F01-4754CED5B38F}">
      <text>
        <r>
          <rPr>
            <b/>
            <sz val="9"/>
            <color indexed="81"/>
            <rFont val="Tahoma"/>
            <charset val="1"/>
          </rPr>
          <t>kairi.tarno:</t>
        </r>
        <r>
          <rPr>
            <sz val="9"/>
            <color indexed="81"/>
            <rFont val="Tahoma"/>
            <charset val="1"/>
          </rPr>
          <t xml:space="preserve">
'+650000 C-hepatiidi ravi, +102254 tervishoiutöötajate palgakulude kate; +64223 SKA siire reservi halduskuludesse</t>
        </r>
      </text>
    </comment>
  </commentList>
</comments>
</file>

<file path=xl/sharedStrings.xml><?xml version="1.0" encoding="utf-8"?>
<sst xmlns="http://schemas.openxmlformats.org/spreadsheetml/2006/main" count="489" uniqueCount="145">
  <si>
    <t>Filtreeritud ridade summa:</t>
  </si>
  <si>
    <t>Asutus</t>
  </si>
  <si>
    <t>Eelarve liik</t>
  </si>
  <si>
    <t>Objekt</t>
  </si>
  <si>
    <t>Talitus</t>
  </si>
  <si>
    <t>Kulukoht</t>
  </si>
  <si>
    <t>Eelarve konto</t>
  </si>
  <si>
    <t>Eelarvekonto nimetus</t>
  </si>
  <si>
    <t>2020
Ületoodud vahendid</t>
  </si>
  <si>
    <t>Vanglate reserv</t>
  </si>
  <si>
    <t>J60</t>
  </si>
  <si>
    <t>50</t>
  </si>
  <si>
    <t>Tööjõukulud</t>
  </si>
  <si>
    <t>Asekantsler</t>
  </si>
  <si>
    <t>YYJ60-45</t>
  </si>
  <si>
    <t>sh halduskulud</t>
  </si>
  <si>
    <t>VR030265</t>
  </si>
  <si>
    <t>TÜT</t>
  </si>
  <si>
    <t>OKJ60-52</t>
  </si>
  <si>
    <t>sh meditsiinikulud</t>
  </si>
  <si>
    <t>sh keeleõpe</t>
  </si>
  <si>
    <t>ÕAT</t>
  </si>
  <si>
    <t>YYJ60-47</t>
  </si>
  <si>
    <t>sh personaliarendus</t>
  </si>
  <si>
    <t>KTT</t>
  </si>
  <si>
    <t>OKJ60-43</t>
  </si>
  <si>
    <t>sh kaitsekulud</t>
  </si>
  <si>
    <t>Peakaplan</t>
  </si>
  <si>
    <t>OKJ60-451</t>
  </si>
  <si>
    <t>sh kaplanid</t>
  </si>
  <si>
    <t>55</t>
  </si>
  <si>
    <t>Majandamiskulud</t>
  </si>
  <si>
    <t>OKJ60-42</t>
  </si>
  <si>
    <t>sh kinnipeetavad</t>
  </si>
  <si>
    <t>YYJ60-46</t>
  </si>
  <si>
    <t>OKJ60-49</t>
  </si>
  <si>
    <t>sh kriminaalhooldus</t>
  </si>
  <si>
    <t>OKJ60-50</t>
  </si>
  <si>
    <t>sh elektrooniline järelvalve</t>
  </si>
  <si>
    <t>SE030008</t>
  </si>
  <si>
    <t>OKJ60-53</t>
  </si>
  <si>
    <t>sh KP sotsiaalprogrammid</t>
  </si>
  <si>
    <t>OKJ60-41</t>
  </si>
  <si>
    <t>sh relvastatud üksus</t>
  </si>
  <si>
    <t>AST</t>
  </si>
  <si>
    <t>URJ60-452</t>
  </si>
  <si>
    <t>sh üritused</t>
  </si>
  <si>
    <t>Toetused</t>
  </si>
  <si>
    <t>Käibemaks majandamiskuludelt</t>
  </si>
  <si>
    <t>IN004000</t>
  </si>
  <si>
    <t>YYJ60INV</t>
  </si>
  <si>
    <t>Investeeringud (vanglate reserv)</t>
  </si>
  <si>
    <t>Investeeringute käibemaks (vanglate reserv)</t>
  </si>
  <si>
    <t>Tallinna Vangla</t>
  </si>
  <si>
    <t>J63</t>
  </si>
  <si>
    <t>Palgafond (vanglaametnik)</t>
  </si>
  <si>
    <t>Väljateenitud aastate tasu</t>
  </si>
  <si>
    <t>RÜ tasud</t>
  </si>
  <si>
    <t>Saatmine</t>
  </si>
  <si>
    <t>Juhendamine</t>
  </si>
  <si>
    <t>Riigipüha tunnid</t>
  </si>
  <si>
    <t>Vahetuseväline töö</t>
  </si>
  <si>
    <t>Ületunnid</t>
  </si>
  <si>
    <t>Tervisefond</t>
  </si>
  <si>
    <t>Tööandjapension</t>
  </si>
  <si>
    <t>Palgafond (põhitegevus)</t>
  </si>
  <si>
    <t>Palgafond (tugiteenus)</t>
  </si>
  <si>
    <t>Palgafond (meditsiin)</t>
  </si>
  <si>
    <t>Riigikeele õpetajate töötasud</t>
  </si>
  <si>
    <t>Direktori fond</t>
  </si>
  <si>
    <t>Tervishoiutöötajate palgakulude kate 2021</t>
  </si>
  <si>
    <t>Kinnipeetavate töötasu</t>
  </si>
  <si>
    <t>Riigikeele õppetasud</t>
  </si>
  <si>
    <t>Erisoodustus oma töötajatele mõeldud üritustelt</t>
  </si>
  <si>
    <t>Omatulude tööjõukulud</t>
  </si>
  <si>
    <t>Administreerimiskulud</t>
  </si>
  <si>
    <t>Lähetuskulud</t>
  </si>
  <si>
    <t>Koolituskulud</t>
  </si>
  <si>
    <t>Muud kinnistukulud</t>
  </si>
  <si>
    <t>SE000028</t>
  </si>
  <si>
    <t>vahendid RKAS makseteks</t>
  </si>
  <si>
    <t>Sõidukite ülalpidamiskulud</t>
  </si>
  <si>
    <t>Info- ja kommunikatsioonitehnoloogia kulud</t>
  </si>
  <si>
    <t>Inventari majandamiskulud</t>
  </si>
  <si>
    <t>Toiduained ja toitlustusteenused</t>
  </si>
  <si>
    <t>Vangla personali meditsiini- ja hügieenikulud</t>
  </si>
  <si>
    <t>Tervishoiuteenused kinnipeetavatele hambaproteesid</t>
  </si>
  <si>
    <t>Tervishoiuteenused kinnipeetavatele</t>
  </si>
  <si>
    <t>Kinnipeetavate hügieenitarbed</t>
  </si>
  <si>
    <t>Kinnipeetavate sotsiaalporgrammid</t>
  </si>
  <si>
    <t>Õppevahendid</t>
  </si>
  <si>
    <t>Vaba aja sisustamise kulud kinnipeetavatele</t>
  </si>
  <si>
    <t>Eri- ja vormiriietus</t>
  </si>
  <si>
    <t>Muu erivarustus ja erimaterjalid</t>
  </si>
  <si>
    <t>Mitmesugused majandamiskulud</t>
  </si>
  <si>
    <t>Maksu- , riigilõivu- ja trahvikulud</t>
  </si>
  <si>
    <t>Kohtuotsused ja kahjutasud</t>
  </si>
  <si>
    <t>Omatulude majandamiskulud</t>
  </si>
  <si>
    <t>SE030001</t>
  </si>
  <si>
    <t>Vabanemistoetused</t>
  </si>
  <si>
    <t>Amortisatsioon</t>
  </si>
  <si>
    <t>Käibemaks RKAS</t>
  </si>
  <si>
    <t>Käibemaks omatulud</t>
  </si>
  <si>
    <t>Investeeringud</t>
  </si>
  <si>
    <t>Tartu Vangla</t>
  </si>
  <si>
    <t>J62</t>
  </si>
  <si>
    <t>Töötasud VÕS</t>
  </si>
  <si>
    <t>Erisoodustus tsentraalsed spordikulud</t>
  </si>
  <si>
    <t>Viru Vangla</t>
  </si>
  <si>
    <t>J61</t>
  </si>
  <si>
    <t>Palgafond (haldus)</t>
  </si>
  <si>
    <t>Ravimid</t>
  </si>
  <si>
    <t>VR030437</t>
  </si>
  <si>
    <t>C-hepatiidi ravimid kinnipeetavatele</t>
  </si>
  <si>
    <t>SR030111</t>
  </si>
  <si>
    <t>VR030469</t>
  </si>
  <si>
    <t>Viru Vangla arestimaja metadoonravi</t>
  </si>
  <si>
    <t>Käibemaks Viru Vangla arestimaja metadoonravi</t>
  </si>
  <si>
    <t>Vanglad kokku</t>
  </si>
  <si>
    <t>Kulud kokku</t>
  </si>
  <si>
    <t>Vanglad koos reserviga</t>
  </si>
  <si>
    <t xml:space="preserve">VANGLATE RESERVIST </t>
  </si>
  <si>
    <t>RKASi vahendid JUM-le</t>
  </si>
  <si>
    <t>sellest JUMi alla</t>
  </si>
  <si>
    <t xml:space="preserve">sellest SKA </t>
  </si>
  <si>
    <t>sellest vanglatele</t>
  </si>
  <si>
    <t>vanglatele</t>
  </si>
  <si>
    <t>TERVISHOIUTÖÖTAJAD</t>
  </si>
  <si>
    <t>C-HEPATIIT</t>
  </si>
  <si>
    <t>reservist</t>
  </si>
  <si>
    <t>vanglate grupi vähenemine</t>
  </si>
  <si>
    <t>SKA siire JUMi alt</t>
  </si>
  <si>
    <t>ületunnitöö JUM-I</t>
  </si>
  <si>
    <t>RIK-le tahvelarvutite ost</t>
  </si>
  <si>
    <t>Vanglate eelarve</t>
  </si>
  <si>
    <t>Kinnitatud käskkirjaga</t>
  </si>
  <si>
    <t>Lisa 6</t>
  </si>
  <si>
    <t>2021. aasta algne eelarve (€)</t>
  </si>
  <si>
    <t>Peale käskkirja jõustumist kehtiv eelarve (€)</t>
  </si>
  <si>
    <t>Eelarve muudatus V (€)</t>
  </si>
  <si>
    <t>2020. aastast
ületoodud vahendid II</t>
  </si>
  <si>
    <t>Eelarve muudatus IV (€)</t>
  </si>
  <si>
    <t>Eelarve muudatus III (€)</t>
  </si>
  <si>
    <t>Eelarve muudatus II (€)</t>
  </si>
  <si>
    <t>Eelarve muudatus I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</si>
</sst>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vertAlign val="superscript"/>
      <sz val="10"/>
      <color theme="1"/>
      <name val="Calibri"/>
      <family val="2"/>
      <charset val="186"/>
      <scheme val="minor"/>
    </font>
    <font>
      <u/>
      <sz val="10"/>
      <color theme="10"/>
      <name val="Calibri"/>
      <family val="2"/>
      <charset val="186"/>
      <scheme val="minor"/>
    </font>
    <font>
      <sz val="10"/>
      <color theme="0" tint="-0.34998626667073579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i/>
      <sz val="10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i/>
      <sz val="10"/>
      <name val="Calibri"/>
      <family val="2"/>
      <charset val="186"/>
      <scheme val="minor"/>
    </font>
    <font>
      <b/>
      <sz val="9"/>
      <color indexed="81"/>
      <name val="Tahoma"/>
      <family val="2"/>
      <charset val="186"/>
    </font>
    <font>
      <sz val="9"/>
      <color indexed="81"/>
      <name val="Tahoma"/>
      <family val="2"/>
      <charset val="186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3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3" fontId="2" fillId="0" borderId="0" xfId="0" applyNumberFormat="1" applyFont="1" applyAlignment="1"/>
    <xf numFmtId="0" fontId="4" fillId="0" borderId="0" xfId="0" applyFont="1" applyAlignment="1"/>
    <xf numFmtId="0" fontId="5" fillId="0" borderId="0" xfId="1" applyFont="1" applyAlignment="1"/>
    <xf numFmtId="0" fontId="6" fillId="0" borderId="0" xfId="0" applyFont="1" applyAlignment="1"/>
    <xf numFmtId="3" fontId="6" fillId="0" borderId="0" xfId="0" applyNumberFormat="1" applyFont="1" applyAlignment="1"/>
    <xf numFmtId="0" fontId="7" fillId="2" borderId="1" xfId="0" applyFont="1" applyFill="1" applyBorder="1" applyAlignment="1">
      <alignment wrapText="1"/>
    </xf>
    <xf numFmtId="0" fontId="7" fillId="3" borderId="1" xfId="0" applyFont="1" applyFill="1" applyBorder="1" applyAlignment="1">
      <alignment wrapText="1"/>
    </xf>
    <xf numFmtId="0" fontId="3" fillId="3" borderId="1" xfId="0" applyFont="1" applyFill="1" applyBorder="1" applyAlignment="1"/>
    <xf numFmtId="0" fontId="7" fillId="3" borderId="2" xfId="0" applyFont="1" applyFill="1" applyBorder="1" applyAlignment="1">
      <alignment wrapText="1"/>
    </xf>
    <xf numFmtId="3" fontId="3" fillId="3" borderId="1" xfId="0" applyNumberFormat="1" applyFont="1" applyFill="1" applyBorder="1" applyAlignment="1"/>
    <xf numFmtId="0" fontId="7" fillId="0" borderId="1" xfId="0" applyFont="1" applyBorder="1" applyAlignment="1"/>
    <xf numFmtId="0" fontId="7" fillId="0" borderId="1" xfId="0" applyFont="1" applyFill="1" applyBorder="1" applyAlignment="1"/>
    <xf numFmtId="0" fontId="3" fillId="0" borderId="1" xfId="0" applyFont="1" applyFill="1" applyBorder="1" applyAlignment="1"/>
    <xf numFmtId="3" fontId="8" fillId="4" borderId="1" xfId="0" applyNumberFormat="1" applyFont="1" applyFill="1" applyBorder="1" applyAlignment="1"/>
    <xf numFmtId="0" fontId="9" fillId="4" borderId="1" xfId="0" applyFont="1" applyFill="1" applyBorder="1" applyAlignment="1"/>
    <xf numFmtId="0" fontId="9" fillId="0" borderId="1" xfId="0" applyFont="1" applyFill="1" applyBorder="1" applyAlignment="1"/>
    <xf numFmtId="0" fontId="10" fillId="4" borderId="1" xfId="0" applyFont="1" applyFill="1" applyBorder="1" applyAlignment="1"/>
    <xf numFmtId="3" fontId="11" fillId="4" borderId="1" xfId="0" applyNumberFormat="1" applyFont="1" applyFill="1" applyBorder="1" applyAlignment="1"/>
    <xf numFmtId="3" fontId="2" fillId="4" borderId="1" xfId="0" applyNumberFormat="1" applyFont="1" applyFill="1" applyBorder="1" applyAlignment="1"/>
    <xf numFmtId="0" fontId="2" fillId="4" borderId="1" xfId="0" applyFont="1" applyFill="1" applyBorder="1" applyAlignment="1"/>
    <xf numFmtId="3" fontId="7" fillId="0" borderId="1" xfId="0" applyNumberFormat="1" applyFont="1" applyBorder="1" applyAlignment="1"/>
    <xf numFmtId="0" fontId="9" fillId="0" borderId="1" xfId="0" applyFont="1" applyBorder="1" applyAlignment="1"/>
    <xf numFmtId="0" fontId="2" fillId="0" borderId="1" xfId="0" applyFont="1" applyBorder="1" applyAlignment="1"/>
    <xf numFmtId="0" fontId="9" fillId="0" borderId="1" xfId="0" applyFont="1" applyBorder="1" applyAlignment="1">
      <alignment wrapText="1"/>
    </xf>
    <xf numFmtId="3" fontId="9" fillId="0" borderId="1" xfId="0" applyNumberFormat="1" applyFont="1" applyBorder="1" applyAlignment="1"/>
    <xf numFmtId="0" fontId="9" fillId="0" borderId="1" xfId="0" applyFont="1" applyFill="1" applyBorder="1" applyAlignment="1">
      <alignment wrapText="1"/>
    </xf>
    <xf numFmtId="3" fontId="2" fillId="0" borderId="1" xfId="0" applyNumberFormat="1" applyFont="1" applyBorder="1" applyAlignment="1"/>
    <xf numFmtId="0" fontId="3" fillId="5" borderId="1" xfId="0" applyFont="1" applyFill="1" applyBorder="1" applyAlignment="1"/>
    <xf numFmtId="0" fontId="7" fillId="5" borderId="2" xfId="0" applyFont="1" applyFill="1" applyBorder="1" applyAlignment="1">
      <alignment wrapText="1"/>
    </xf>
    <xf numFmtId="3" fontId="3" fillId="5" borderId="1" xfId="0" applyNumberFormat="1" applyFont="1" applyFill="1" applyBorder="1" applyAlignment="1"/>
    <xf numFmtId="0" fontId="2" fillId="0" borderId="1" xfId="0" applyFont="1" applyFill="1" applyBorder="1" applyAlignment="1"/>
    <xf numFmtId="3" fontId="2" fillId="0" borderId="1" xfId="0" applyNumberFormat="1" applyFont="1" applyFill="1" applyBorder="1" applyAlignment="1"/>
    <xf numFmtId="3" fontId="11" fillId="0" borderId="1" xfId="0" applyNumberFormat="1" applyFont="1" applyFill="1" applyBorder="1" applyAlignment="1"/>
    <xf numFmtId="3" fontId="9" fillId="0" borderId="1" xfId="0" applyNumberFormat="1" applyFont="1" applyFill="1" applyBorder="1" applyAlignment="1"/>
    <xf numFmtId="3" fontId="7" fillId="3" borderId="1" xfId="0" applyNumberFormat="1" applyFont="1" applyFill="1" applyBorder="1" applyAlignment="1">
      <alignment wrapText="1"/>
    </xf>
    <xf numFmtId="0" fontId="3" fillId="2" borderId="1" xfId="0" applyFont="1" applyFill="1" applyBorder="1" applyAlignment="1"/>
    <xf numFmtId="0" fontId="7" fillId="2" borderId="2" xfId="0" applyFont="1" applyFill="1" applyBorder="1" applyAlignment="1">
      <alignment wrapText="1"/>
    </xf>
    <xf numFmtId="3" fontId="7" fillId="2" borderId="1" xfId="0" applyNumberFormat="1" applyFont="1" applyFill="1" applyBorder="1" applyAlignment="1">
      <alignment wrapText="1"/>
    </xf>
    <xf numFmtId="3" fontId="2" fillId="6" borderId="0" xfId="0" applyNumberFormat="1" applyFont="1" applyFill="1" applyAlignment="1"/>
    <xf numFmtId="0" fontId="2" fillId="7" borderId="0" xfId="0" applyFont="1" applyFill="1" applyAlignment="1"/>
    <xf numFmtId="3" fontId="2" fillId="8" borderId="0" xfId="0" applyNumberFormat="1" applyFont="1" applyFill="1" applyAlignment="1"/>
    <xf numFmtId="0" fontId="10" fillId="0" borderId="0" xfId="0" applyFont="1" applyAlignment="1">
      <alignment horizontal="left" indent="1"/>
    </xf>
    <xf numFmtId="0" fontId="10" fillId="0" borderId="0" xfId="0" applyFont="1" applyAlignment="1"/>
    <xf numFmtId="3" fontId="10" fillId="0" borderId="0" xfId="0" applyNumberFormat="1" applyFont="1" applyAlignment="1"/>
    <xf numFmtId="0" fontId="2" fillId="0" borderId="0" xfId="0" applyFont="1" applyAlignment="1">
      <alignment horizontal="right"/>
    </xf>
    <xf numFmtId="3" fontId="7" fillId="0" borderId="1" xfId="0" applyNumberFormat="1" applyFont="1" applyFill="1" applyBorder="1" applyAlignment="1"/>
    <xf numFmtId="3" fontId="7" fillId="4" borderId="1" xfId="0" applyNumberFormat="1" applyFont="1" applyFill="1" applyBorder="1" applyAlignment="1"/>
    <xf numFmtId="3" fontId="3" fillId="0" borderId="0" xfId="0" applyNumberFormat="1" applyFont="1" applyAlignment="1"/>
    <xf numFmtId="3" fontId="7" fillId="5" borderId="1" xfId="0" applyNumberFormat="1" applyFont="1" applyFill="1" applyBorder="1" applyAlignment="1"/>
    <xf numFmtId="3" fontId="9" fillId="4" borderId="1" xfId="0" applyNumberFormat="1" applyFont="1" applyFill="1" applyBorder="1" applyAlignment="1"/>
  </cellXfs>
  <cellStyles count="2">
    <cellStyle name="Hüperlink" xfId="1" builtinId="8"/>
    <cellStyle name="Normaallaad" xfId="0" builtinId="0"/>
  </cellStyles>
  <dxfs count="86"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C57718-3B22-4B4B-963C-AE8855552A36}">
  <sheetPr>
    <outlinePr summaryBelow="0"/>
    <pageSetUpPr fitToPage="1"/>
  </sheetPr>
  <dimension ref="A1:U227"/>
  <sheetViews>
    <sheetView tabSelected="1" zoomScale="80" zoomScaleNormal="80" workbookViewId="0">
      <pane xSplit="1" ySplit="6" topLeftCell="B7" activePane="bottomRight" state="frozen"/>
      <selection activeCell="F78" sqref="F78"/>
      <selection pane="topRight" activeCell="F78" sqref="F78"/>
      <selection pane="bottomLeft" activeCell="F78" sqref="F78"/>
      <selection pane="bottomRight" activeCell="P233" sqref="P233"/>
    </sheetView>
  </sheetViews>
  <sheetFormatPr defaultColWidth="9.28515625" defaultRowHeight="12.75" outlineLevelRow="2" outlineLevelCol="1" x14ac:dyDescent="0.2"/>
  <cols>
    <col min="1" max="1" width="1.7109375" style="1" customWidth="1"/>
    <col min="2" max="2" width="7" style="1" customWidth="1"/>
    <col min="3" max="3" width="6.7109375" style="1" customWidth="1"/>
    <col min="4" max="4" width="9.28515625" style="1" customWidth="1"/>
    <col min="5" max="5" width="11.28515625" style="1" hidden="1" customWidth="1" outlineLevel="1"/>
    <col min="6" max="6" width="9.7109375" style="1" hidden="1" customWidth="1" outlineLevel="1"/>
    <col min="7" max="7" width="13.28515625" style="1" customWidth="1" collapsed="1"/>
    <col min="8" max="8" width="28.7109375" style="1" customWidth="1"/>
    <col min="9" max="9" width="10.7109375" style="1" customWidth="1" outlineLevel="1"/>
    <col min="10" max="10" width="10.7109375" style="3" hidden="1" customWidth="1" outlineLevel="1"/>
    <col min="11" max="12" width="10.7109375" style="1" hidden="1" customWidth="1" outlineLevel="1"/>
    <col min="13" max="15" width="10.7109375" style="1" hidden="1" customWidth="1" outlineLevel="1" collapsed="1"/>
    <col min="16" max="16" width="10.7109375" style="1" customWidth="1" outlineLevel="1" collapsed="1"/>
    <col min="17" max="17" width="10.7109375" style="1" customWidth="1"/>
    <col min="18" max="18" width="23.28515625" style="1" bestFit="1" customWidth="1"/>
    <col min="19" max="16384" width="9.28515625" style="1"/>
  </cols>
  <sheetData>
    <row r="1" spans="1:17" hidden="1" x14ac:dyDescent="0.2">
      <c r="B1" s="2"/>
      <c r="I1" s="1">
        <v>1</v>
      </c>
      <c r="L1" s="1">
        <v>2</v>
      </c>
      <c r="M1" s="1">
        <v>3</v>
      </c>
      <c r="N1" s="1">
        <v>4</v>
      </c>
      <c r="O1" s="1">
        <v>5</v>
      </c>
      <c r="P1" s="1">
        <v>6</v>
      </c>
    </row>
    <row r="2" spans="1:17" ht="15" x14ac:dyDescent="0.2">
      <c r="A2" s="4"/>
      <c r="B2" s="2" t="s">
        <v>134</v>
      </c>
      <c r="H2" s="5"/>
      <c r="L2" s="3"/>
      <c r="Q2" s="47" t="s">
        <v>135</v>
      </c>
    </row>
    <row r="3" spans="1:17" ht="15" x14ac:dyDescent="0.2">
      <c r="A3" s="4"/>
      <c r="B3" s="2"/>
      <c r="H3" s="5"/>
      <c r="L3" s="3"/>
      <c r="Q3" s="47" t="s">
        <v>136</v>
      </c>
    </row>
    <row r="4" spans="1:17" ht="15" x14ac:dyDescent="0.2">
      <c r="A4" s="4"/>
      <c r="B4" s="5"/>
      <c r="I4" s="3"/>
      <c r="L4" s="3"/>
      <c r="Q4" s="3"/>
    </row>
    <row r="5" spans="1:17" ht="15" hidden="1" x14ac:dyDescent="0.2">
      <c r="A5" s="4"/>
      <c r="B5" s="5"/>
      <c r="H5" s="6" t="s">
        <v>0</v>
      </c>
      <c r="I5" s="7">
        <f t="shared" ref="I5:Q5" si="0">SUBTOTAL(9,I6:I200)</f>
        <v>334200452</v>
      </c>
      <c r="J5" s="7">
        <f t="shared" si="0"/>
        <v>0</v>
      </c>
      <c r="K5" s="7">
        <f t="shared" si="0"/>
        <v>0</v>
      </c>
      <c r="L5" s="7">
        <f t="shared" si="0"/>
        <v>7863964</v>
      </c>
      <c r="M5" s="7">
        <f t="shared" si="0"/>
        <v>142685</v>
      </c>
      <c r="N5" s="7">
        <f t="shared" si="0"/>
        <v>5300808</v>
      </c>
      <c r="O5" s="7">
        <f t="shared" si="0"/>
        <v>-300782</v>
      </c>
      <c r="P5" s="7">
        <f t="shared" si="0"/>
        <v>1974692</v>
      </c>
      <c r="Q5" s="7">
        <f t="shared" si="0"/>
        <v>349181819</v>
      </c>
    </row>
    <row r="6" spans="1:17" s="2" customFormat="1" ht="63.75" x14ac:dyDescent="0.2">
      <c r="B6" s="8" t="s">
        <v>1</v>
      </c>
      <c r="C6" s="8" t="s">
        <v>2</v>
      </c>
      <c r="D6" s="8" t="s">
        <v>3</v>
      </c>
      <c r="E6" s="9" t="s">
        <v>4</v>
      </c>
      <c r="F6" s="9" t="s">
        <v>5</v>
      </c>
      <c r="G6" s="8" t="s">
        <v>6</v>
      </c>
      <c r="H6" s="8" t="s">
        <v>7</v>
      </c>
      <c r="I6" s="8" t="s">
        <v>137</v>
      </c>
      <c r="J6" s="8" t="s">
        <v>8</v>
      </c>
      <c r="K6" s="8" t="s">
        <v>144</v>
      </c>
      <c r="L6" s="8" t="s">
        <v>140</v>
      </c>
      <c r="M6" s="8" t="s">
        <v>143</v>
      </c>
      <c r="N6" s="8" t="s">
        <v>142</v>
      </c>
      <c r="O6" s="8" t="s">
        <v>141</v>
      </c>
      <c r="P6" s="8" t="s">
        <v>139</v>
      </c>
      <c r="Q6" s="8" t="s">
        <v>138</v>
      </c>
    </row>
    <row r="7" spans="1:17" hidden="1" x14ac:dyDescent="0.2">
      <c r="B7" s="10" t="s">
        <v>9</v>
      </c>
      <c r="C7" s="10"/>
      <c r="D7" s="10" t="str">
        <f>""</f>
        <v/>
      </c>
      <c r="E7" s="10"/>
      <c r="F7" s="10"/>
      <c r="G7" s="10"/>
      <c r="H7" s="11" t="str">
        <f>"Kulud kokku "&amp;B7</f>
        <v>Kulud kokku Vanglate reserv</v>
      </c>
      <c r="I7" s="12">
        <f>I8+I15+I30+I31+I32+I29</f>
        <v>3057784</v>
      </c>
      <c r="J7" s="12">
        <f t="shared" ref="J7:Q7" si="1">J8+J15+J30+J31+J32+J29</f>
        <v>0</v>
      </c>
      <c r="K7" s="12">
        <f t="shared" si="1"/>
        <v>0</v>
      </c>
      <c r="L7" s="12">
        <f t="shared" si="1"/>
        <v>1308022</v>
      </c>
      <c r="M7" s="12">
        <f t="shared" si="1"/>
        <v>-188362</v>
      </c>
      <c r="N7" s="12">
        <f t="shared" si="1"/>
        <v>-1221963</v>
      </c>
      <c r="O7" s="12">
        <f>O8+O15+O30+O31+O32+O29</f>
        <v>-272923</v>
      </c>
      <c r="P7" s="12">
        <f>P8+P15+P30+P31+P32+P29</f>
        <v>-290542</v>
      </c>
      <c r="Q7" s="12">
        <f t="shared" si="1"/>
        <v>2392016</v>
      </c>
    </row>
    <row r="8" spans="1:17" s="2" customFormat="1" outlineLevel="1" collapsed="1" x14ac:dyDescent="0.2">
      <c r="B8" s="13" t="s">
        <v>10</v>
      </c>
      <c r="C8" s="14">
        <v>20</v>
      </c>
      <c r="D8" s="13" t="str">
        <f>""</f>
        <v/>
      </c>
      <c r="E8" s="13"/>
      <c r="F8" s="13"/>
      <c r="G8" s="13" t="s">
        <v>11</v>
      </c>
      <c r="H8" s="15" t="s">
        <v>12</v>
      </c>
      <c r="I8" s="16">
        <f>SUM(I9:I14)</f>
        <v>917853</v>
      </c>
      <c r="J8" s="16">
        <f t="shared" ref="J8:O8" si="2">SUM(J9:J14)</f>
        <v>0</v>
      </c>
      <c r="K8" s="16">
        <f t="shared" si="2"/>
        <v>0</v>
      </c>
      <c r="L8" s="16">
        <f t="shared" si="2"/>
        <v>0</v>
      </c>
      <c r="M8" s="16">
        <f t="shared" si="2"/>
        <v>-1116</v>
      </c>
      <c r="N8" s="16">
        <f t="shared" si="2"/>
        <v>-520465</v>
      </c>
      <c r="O8" s="16">
        <f t="shared" si="2"/>
        <v>-157651</v>
      </c>
      <c r="P8" s="16">
        <f>SUM(P9:P14)</f>
        <v>-154505</v>
      </c>
      <c r="Q8" s="16">
        <f>SUM(Q9:Q14)</f>
        <v>84116</v>
      </c>
    </row>
    <row r="9" spans="1:17" hidden="1" outlineLevel="2" x14ac:dyDescent="0.2">
      <c r="B9" s="17" t="s">
        <v>10</v>
      </c>
      <c r="C9" s="18">
        <v>20</v>
      </c>
      <c r="D9" s="17" t="str">
        <f>""</f>
        <v/>
      </c>
      <c r="E9" s="17" t="s">
        <v>13</v>
      </c>
      <c r="F9" s="17" t="s">
        <v>14</v>
      </c>
      <c r="G9" s="17">
        <v>50</v>
      </c>
      <c r="H9" s="19" t="s">
        <v>15</v>
      </c>
      <c r="I9" s="20">
        <v>686497</v>
      </c>
      <c r="J9" s="21">
        <v>0</v>
      </c>
      <c r="K9" s="21">
        <v>0</v>
      </c>
      <c r="L9" s="21">
        <v>0</v>
      </c>
      <c r="M9" s="21">
        <v>-1116</v>
      </c>
      <c r="N9" s="21">
        <f>-432578+64223-708</f>
        <v>-369063</v>
      </c>
      <c r="O9" s="21">
        <f>-239793+92390-9375-873</f>
        <v>-157651</v>
      </c>
      <c r="P9" s="21">
        <f>-123061-30000</f>
        <v>-153061</v>
      </c>
      <c r="Q9" s="20">
        <f>SUM(I9:P9)</f>
        <v>5606</v>
      </c>
    </row>
    <row r="10" spans="1:17" hidden="1" outlineLevel="2" x14ac:dyDescent="0.2">
      <c r="B10" s="17" t="s">
        <v>10</v>
      </c>
      <c r="C10" s="18">
        <v>20</v>
      </c>
      <c r="D10" s="17" t="s">
        <v>16</v>
      </c>
      <c r="E10" s="17" t="s">
        <v>17</v>
      </c>
      <c r="F10" s="17" t="s">
        <v>18</v>
      </c>
      <c r="G10" s="17">
        <v>50</v>
      </c>
      <c r="H10" s="19" t="s">
        <v>19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1">
        <v>0</v>
      </c>
      <c r="P10" s="21"/>
      <c r="Q10" s="20">
        <f t="shared" ref="Q10:Q14" si="3">SUM(I10:P10)</f>
        <v>0</v>
      </c>
    </row>
    <row r="11" spans="1:17" hidden="1" outlineLevel="2" x14ac:dyDescent="0.2">
      <c r="B11" s="17" t="s">
        <v>10</v>
      </c>
      <c r="C11" s="18">
        <v>20</v>
      </c>
      <c r="D11" s="17" t="str">
        <f>""</f>
        <v/>
      </c>
      <c r="E11" s="17" t="s">
        <v>17</v>
      </c>
      <c r="F11" s="17" t="s">
        <v>18</v>
      </c>
      <c r="G11" s="17">
        <v>50</v>
      </c>
      <c r="H11" s="19" t="s">
        <v>20</v>
      </c>
      <c r="I11" s="20">
        <v>120961</v>
      </c>
      <c r="J11" s="21">
        <v>0</v>
      </c>
      <c r="K11" s="21">
        <v>0</v>
      </c>
      <c r="L11" s="21">
        <v>0</v>
      </c>
      <c r="M11" s="21">
        <v>0</v>
      </c>
      <c r="N11" s="21">
        <v>-81600</v>
      </c>
      <c r="O11" s="21">
        <v>0</v>
      </c>
      <c r="P11" s="21"/>
      <c r="Q11" s="20">
        <f t="shared" si="3"/>
        <v>39361</v>
      </c>
    </row>
    <row r="12" spans="1:17" hidden="1" outlineLevel="2" x14ac:dyDescent="0.2">
      <c r="B12" s="17" t="s">
        <v>10</v>
      </c>
      <c r="C12" s="18">
        <v>20</v>
      </c>
      <c r="D12" s="17" t="str">
        <f>""</f>
        <v/>
      </c>
      <c r="E12" s="17" t="s">
        <v>21</v>
      </c>
      <c r="F12" s="17" t="s">
        <v>22</v>
      </c>
      <c r="G12" s="17">
        <v>50</v>
      </c>
      <c r="H12" s="19" t="s">
        <v>23</v>
      </c>
      <c r="I12" s="20">
        <v>67795</v>
      </c>
      <c r="J12" s="21">
        <v>0</v>
      </c>
      <c r="K12" s="21">
        <v>0</v>
      </c>
      <c r="L12" s="21">
        <v>0</v>
      </c>
      <c r="M12" s="21">
        <v>0</v>
      </c>
      <c r="N12" s="21">
        <v>-67795</v>
      </c>
      <c r="O12" s="21">
        <v>0</v>
      </c>
      <c r="P12" s="21"/>
      <c r="Q12" s="20">
        <f t="shared" si="3"/>
        <v>0</v>
      </c>
    </row>
    <row r="13" spans="1:17" hidden="1" outlineLevel="2" x14ac:dyDescent="0.2">
      <c r="B13" s="17" t="s">
        <v>10</v>
      </c>
      <c r="C13" s="18">
        <v>20</v>
      </c>
      <c r="D13" s="17" t="str">
        <f>""</f>
        <v/>
      </c>
      <c r="E13" s="17" t="s">
        <v>24</v>
      </c>
      <c r="F13" s="17" t="s">
        <v>25</v>
      </c>
      <c r="G13" s="17">
        <v>50</v>
      </c>
      <c r="H13" s="19" t="s">
        <v>26</v>
      </c>
      <c r="I13" s="20">
        <v>8000</v>
      </c>
      <c r="J13" s="21">
        <v>0</v>
      </c>
      <c r="K13" s="21">
        <v>0</v>
      </c>
      <c r="L13" s="21">
        <v>0</v>
      </c>
      <c r="M13" s="21">
        <v>0</v>
      </c>
      <c r="N13" s="21">
        <v>-2007</v>
      </c>
      <c r="O13" s="21">
        <v>0</v>
      </c>
      <c r="P13" s="21">
        <v>-1444</v>
      </c>
      <c r="Q13" s="20">
        <f t="shared" si="3"/>
        <v>4549</v>
      </c>
    </row>
    <row r="14" spans="1:17" hidden="1" outlineLevel="2" x14ac:dyDescent="0.2">
      <c r="B14" s="17" t="s">
        <v>10</v>
      </c>
      <c r="C14" s="18">
        <v>20</v>
      </c>
      <c r="D14" s="17" t="str">
        <f>""</f>
        <v/>
      </c>
      <c r="E14" s="17" t="s">
        <v>27</v>
      </c>
      <c r="F14" s="17" t="s">
        <v>28</v>
      </c>
      <c r="G14" s="17">
        <v>50</v>
      </c>
      <c r="H14" s="19" t="s">
        <v>29</v>
      </c>
      <c r="I14" s="20">
        <v>34600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/>
      <c r="Q14" s="20">
        <f t="shared" si="3"/>
        <v>34600</v>
      </c>
    </row>
    <row r="15" spans="1:17" s="2" customFormat="1" outlineLevel="1" collapsed="1" x14ac:dyDescent="0.2">
      <c r="B15" s="13" t="s">
        <v>10</v>
      </c>
      <c r="C15" s="14">
        <v>20</v>
      </c>
      <c r="D15" s="13" t="str">
        <f>""</f>
        <v/>
      </c>
      <c r="E15" s="13"/>
      <c r="F15" s="13"/>
      <c r="G15" s="13" t="s">
        <v>30</v>
      </c>
      <c r="H15" s="15" t="s">
        <v>31</v>
      </c>
      <c r="I15" s="23">
        <f>SUM(I16:I28)</f>
        <v>1850059</v>
      </c>
      <c r="J15" s="23">
        <f t="shared" ref="J15:L15" si="4">SUM(J16:J28)</f>
        <v>0</v>
      </c>
      <c r="K15" s="23">
        <f t="shared" si="4"/>
        <v>0</v>
      </c>
      <c r="L15" s="23">
        <f t="shared" si="4"/>
        <v>1258808</v>
      </c>
      <c r="M15" s="23">
        <f>SUM(M16:M28)</f>
        <v>-159809</v>
      </c>
      <c r="N15" s="23">
        <f>SUM(N16:N28)</f>
        <v>-624648</v>
      </c>
      <c r="O15" s="23">
        <f>SUM(O16:O28)</f>
        <v>-124647</v>
      </c>
      <c r="P15" s="23">
        <f>SUM(P16:P28)</f>
        <v>-136037</v>
      </c>
      <c r="Q15" s="23">
        <f>SUM(Q16:Q28)</f>
        <v>2063726</v>
      </c>
    </row>
    <row r="16" spans="1:17" hidden="1" outlineLevel="2" x14ac:dyDescent="0.2">
      <c r="B16" s="17" t="s">
        <v>10</v>
      </c>
      <c r="C16" s="18">
        <v>20</v>
      </c>
      <c r="D16" s="17" t="str">
        <f>""</f>
        <v/>
      </c>
      <c r="E16" s="17" t="s">
        <v>13</v>
      </c>
      <c r="F16" s="17" t="s">
        <v>14</v>
      </c>
      <c r="G16" s="17">
        <v>55</v>
      </c>
      <c r="H16" s="19" t="s">
        <v>15</v>
      </c>
      <c r="I16" s="20">
        <v>0</v>
      </c>
      <c r="J16" s="21">
        <v>0</v>
      </c>
      <c r="K16" s="22">
        <v>0</v>
      </c>
      <c r="L16" s="20">
        <v>362058.66666666669</v>
      </c>
      <c r="M16" s="20">
        <f>-90166-9000</f>
        <v>-99166</v>
      </c>
      <c r="N16" s="20">
        <v>-236036</v>
      </c>
      <c r="O16" s="20"/>
      <c r="P16" s="20">
        <v>-1204</v>
      </c>
      <c r="Q16" s="20">
        <f t="shared" ref="Q16:Q30" si="5">SUM(I16:P16)</f>
        <v>25652.666666666686</v>
      </c>
    </row>
    <row r="17" spans="2:17" hidden="1" outlineLevel="2" x14ac:dyDescent="0.2">
      <c r="B17" s="17" t="s">
        <v>10</v>
      </c>
      <c r="C17" s="18">
        <v>20</v>
      </c>
      <c r="D17" s="17" t="str">
        <f>""</f>
        <v/>
      </c>
      <c r="E17" s="17" t="s">
        <v>17</v>
      </c>
      <c r="F17" s="17" t="s">
        <v>32</v>
      </c>
      <c r="G17" s="17">
        <v>55</v>
      </c>
      <c r="H17" s="19" t="s">
        <v>33</v>
      </c>
      <c r="I17" s="20">
        <v>50024</v>
      </c>
      <c r="J17" s="21">
        <v>0</v>
      </c>
      <c r="K17" s="22">
        <v>0</v>
      </c>
      <c r="L17" s="22">
        <v>0</v>
      </c>
      <c r="M17" s="20">
        <v>-1090</v>
      </c>
      <c r="N17" s="20">
        <f>-2232-46702</f>
        <v>-48934</v>
      </c>
      <c r="O17" s="20"/>
      <c r="P17" s="20"/>
      <c r="Q17" s="20">
        <f t="shared" si="5"/>
        <v>0</v>
      </c>
    </row>
    <row r="18" spans="2:17" hidden="1" outlineLevel="2" x14ac:dyDescent="0.2">
      <c r="B18" s="17" t="s">
        <v>10</v>
      </c>
      <c r="C18" s="18">
        <v>20</v>
      </c>
      <c r="D18" s="17" t="str">
        <f>""</f>
        <v/>
      </c>
      <c r="E18" s="17" t="s">
        <v>17</v>
      </c>
      <c r="F18" s="17" t="s">
        <v>34</v>
      </c>
      <c r="G18" s="17">
        <v>55</v>
      </c>
      <c r="H18" s="19" t="s">
        <v>19</v>
      </c>
      <c r="I18" s="20">
        <v>104167</v>
      </c>
      <c r="J18" s="21">
        <v>0</v>
      </c>
      <c r="K18" s="22">
        <v>0</v>
      </c>
      <c r="L18" s="22">
        <v>0</v>
      </c>
      <c r="M18" s="20">
        <v>0</v>
      </c>
      <c r="N18" s="20"/>
      <c r="O18" s="20"/>
      <c r="P18" s="20"/>
      <c r="Q18" s="20">
        <f t="shared" si="5"/>
        <v>104167</v>
      </c>
    </row>
    <row r="19" spans="2:17" hidden="1" outlineLevel="2" x14ac:dyDescent="0.2">
      <c r="B19" s="17" t="s">
        <v>10</v>
      </c>
      <c r="C19" s="18">
        <v>20</v>
      </c>
      <c r="D19" s="17" t="str">
        <f>""</f>
        <v/>
      </c>
      <c r="E19" s="17" t="s">
        <v>17</v>
      </c>
      <c r="F19" s="17" t="s">
        <v>35</v>
      </c>
      <c r="G19" s="17">
        <v>55</v>
      </c>
      <c r="H19" s="19" t="s">
        <v>36</v>
      </c>
      <c r="I19" s="20">
        <v>12979</v>
      </c>
      <c r="J19" s="21">
        <v>0</v>
      </c>
      <c r="K19" s="22">
        <v>0</v>
      </c>
      <c r="L19" s="22">
        <v>0</v>
      </c>
      <c r="M19" s="20">
        <v>0</v>
      </c>
      <c r="N19" s="20">
        <v>-3774</v>
      </c>
      <c r="O19" s="20"/>
      <c r="P19" s="20"/>
      <c r="Q19" s="20">
        <f t="shared" si="5"/>
        <v>9205</v>
      </c>
    </row>
    <row r="20" spans="2:17" hidden="1" outlineLevel="2" x14ac:dyDescent="0.2">
      <c r="B20" s="17" t="s">
        <v>10</v>
      </c>
      <c r="C20" s="18">
        <v>20</v>
      </c>
      <c r="D20" s="17" t="str">
        <f>""</f>
        <v/>
      </c>
      <c r="E20" s="17" t="s">
        <v>17</v>
      </c>
      <c r="F20" s="17" t="s">
        <v>37</v>
      </c>
      <c r="G20" s="17">
        <v>55</v>
      </c>
      <c r="H20" s="19" t="s">
        <v>38</v>
      </c>
      <c r="I20" s="20">
        <v>753030</v>
      </c>
      <c r="J20" s="21">
        <v>0</v>
      </c>
      <c r="K20" s="22">
        <v>0</v>
      </c>
      <c r="L20" s="22">
        <v>0</v>
      </c>
      <c r="M20" s="20">
        <f>-M21-2489</f>
        <v>-755519</v>
      </c>
      <c r="N20" s="20">
        <f>-2441+4956</f>
        <v>2515</v>
      </c>
      <c r="O20" s="20"/>
      <c r="P20" s="20"/>
      <c r="Q20" s="20">
        <f t="shared" si="5"/>
        <v>26</v>
      </c>
    </row>
    <row r="21" spans="2:17" hidden="1" outlineLevel="2" x14ac:dyDescent="0.2">
      <c r="B21" s="17" t="s">
        <v>10</v>
      </c>
      <c r="C21" s="18">
        <v>20</v>
      </c>
      <c r="D21" s="17" t="s">
        <v>39</v>
      </c>
      <c r="E21" s="17" t="s">
        <v>17</v>
      </c>
      <c r="F21" s="17" t="s">
        <v>37</v>
      </c>
      <c r="G21" s="17">
        <v>55</v>
      </c>
      <c r="H21" s="19" t="s">
        <v>38</v>
      </c>
      <c r="I21" s="20">
        <v>0</v>
      </c>
      <c r="J21" s="21">
        <v>0</v>
      </c>
      <c r="K21" s="22">
        <v>0</v>
      </c>
      <c r="L21" s="20">
        <v>562516</v>
      </c>
      <c r="M21" s="20">
        <v>753030</v>
      </c>
      <c r="N21" s="20"/>
      <c r="O21" s="20"/>
      <c r="P21" s="20"/>
      <c r="Q21" s="20">
        <f t="shared" si="5"/>
        <v>1315546</v>
      </c>
    </row>
    <row r="22" spans="2:17" hidden="1" outlineLevel="2" x14ac:dyDescent="0.2">
      <c r="B22" s="17" t="s">
        <v>10</v>
      </c>
      <c r="C22" s="18">
        <v>20</v>
      </c>
      <c r="D22" s="17" t="str">
        <f>""</f>
        <v/>
      </c>
      <c r="E22" s="17" t="s">
        <v>17</v>
      </c>
      <c r="F22" s="17" t="s">
        <v>18</v>
      </c>
      <c r="G22" s="17">
        <v>55</v>
      </c>
      <c r="H22" s="19" t="s">
        <v>20</v>
      </c>
      <c r="I22" s="20">
        <v>18893</v>
      </c>
      <c r="J22" s="21">
        <v>0</v>
      </c>
      <c r="K22" s="22">
        <v>0</v>
      </c>
      <c r="L22" s="20">
        <v>80000</v>
      </c>
      <c r="M22" s="20">
        <v>-7338</v>
      </c>
      <c r="N22" s="20"/>
      <c r="O22" s="20">
        <v>-18000</v>
      </c>
      <c r="P22" s="20"/>
      <c r="Q22" s="20">
        <f t="shared" si="5"/>
        <v>73555</v>
      </c>
    </row>
    <row r="23" spans="2:17" hidden="1" outlineLevel="2" x14ac:dyDescent="0.2">
      <c r="B23" s="17" t="s">
        <v>10</v>
      </c>
      <c r="C23" s="18">
        <v>20</v>
      </c>
      <c r="D23" s="17" t="str">
        <f>""</f>
        <v/>
      </c>
      <c r="E23" s="17" t="s">
        <v>17</v>
      </c>
      <c r="F23" s="17" t="s">
        <v>40</v>
      </c>
      <c r="G23" s="17">
        <v>55</v>
      </c>
      <c r="H23" s="19" t="s">
        <v>41</v>
      </c>
      <c r="I23" s="20">
        <v>156857</v>
      </c>
      <c r="J23" s="21">
        <v>0</v>
      </c>
      <c r="K23" s="22">
        <v>0</v>
      </c>
      <c r="L23" s="20">
        <v>217333.33333333331</v>
      </c>
      <c r="M23" s="20">
        <v>-11770</v>
      </c>
      <c r="N23" s="20">
        <f>-18470-167611</f>
        <v>-186081</v>
      </c>
      <c r="O23" s="20">
        <v>-65033</v>
      </c>
      <c r="P23" s="20">
        <v>-5000</v>
      </c>
      <c r="Q23" s="20">
        <f t="shared" si="5"/>
        <v>106306.33333333331</v>
      </c>
    </row>
    <row r="24" spans="2:17" hidden="1" outlineLevel="2" x14ac:dyDescent="0.2">
      <c r="B24" s="17" t="s">
        <v>10</v>
      </c>
      <c r="C24" s="18">
        <v>20</v>
      </c>
      <c r="D24" s="17" t="str">
        <f>""</f>
        <v/>
      </c>
      <c r="E24" s="17" t="s">
        <v>21</v>
      </c>
      <c r="F24" s="17" t="s">
        <v>22</v>
      </c>
      <c r="G24" s="17">
        <v>55</v>
      </c>
      <c r="H24" s="19" t="s">
        <v>23</v>
      </c>
      <c r="I24" s="20">
        <v>378270</v>
      </c>
      <c r="J24" s="21">
        <v>0</v>
      </c>
      <c r="K24" s="22">
        <v>0</v>
      </c>
      <c r="L24" s="20">
        <v>36900</v>
      </c>
      <c r="M24" s="20">
        <v>-35948</v>
      </c>
      <c r="N24" s="20">
        <f>-215747+67795</f>
        <v>-147952</v>
      </c>
      <c r="O24" s="20">
        <v>-32861</v>
      </c>
      <c r="P24" s="20">
        <v>-4971</v>
      </c>
      <c r="Q24" s="20">
        <f t="shared" si="5"/>
        <v>193438</v>
      </c>
    </row>
    <row r="25" spans="2:17" hidden="1" outlineLevel="2" x14ac:dyDescent="0.2">
      <c r="B25" s="17" t="s">
        <v>10</v>
      </c>
      <c r="C25" s="18">
        <v>20</v>
      </c>
      <c r="D25" s="17" t="str">
        <f>""</f>
        <v/>
      </c>
      <c r="E25" s="17" t="s">
        <v>24</v>
      </c>
      <c r="F25" s="17" t="s">
        <v>42</v>
      </c>
      <c r="G25" s="17">
        <v>55</v>
      </c>
      <c r="H25" s="19" t="s">
        <v>43</v>
      </c>
      <c r="I25" s="20">
        <v>73927</v>
      </c>
      <c r="J25" s="21">
        <v>0</v>
      </c>
      <c r="K25" s="22">
        <v>0</v>
      </c>
      <c r="L25" s="22">
        <v>0</v>
      </c>
      <c r="M25" s="20">
        <v>0</v>
      </c>
      <c r="N25" s="20"/>
      <c r="O25" s="20"/>
      <c r="P25" s="20">
        <v>-8963</v>
      </c>
      <c r="Q25" s="20">
        <f t="shared" si="5"/>
        <v>64964</v>
      </c>
    </row>
    <row r="26" spans="2:17" hidden="1" outlineLevel="2" x14ac:dyDescent="0.2">
      <c r="B26" s="17" t="s">
        <v>10</v>
      </c>
      <c r="C26" s="18">
        <v>20</v>
      </c>
      <c r="D26" s="17" t="str">
        <f>""</f>
        <v/>
      </c>
      <c r="E26" s="17" t="s">
        <v>24</v>
      </c>
      <c r="F26" s="17" t="s">
        <v>25</v>
      </c>
      <c r="G26" s="17">
        <v>55</v>
      </c>
      <c r="H26" s="19" t="s">
        <v>26</v>
      </c>
      <c r="I26" s="20">
        <v>239059</v>
      </c>
      <c r="J26" s="21">
        <v>0</v>
      </c>
      <c r="K26" s="22">
        <v>0</v>
      </c>
      <c r="L26" s="22">
        <v>0</v>
      </c>
      <c r="M26" s="20">
        <v>-2008</v>
      </c>
      <c r="N26" s="20">
        <v>-4386</v>
      </c>
      <c r="O26" s="20">
        <v>-8753</v>
      </c>
      <c r="P26" s="20">
        <v>-115899</v>
      </c>
      <c r="Q26" s="20">
        <f t="shared" si="5"/>
        <v>108013</v>
      </c>
    </row>
    <row r="27" spans="2:17" hidden="1" outlineLevel="2" x14ac:dyDescent="0.2">
      <c r="B27" s="17" t="s">
        <v>10</v>
      </c>
      <c r="C27" s="18">
        <v>20</v>
      </c>
      <c r="D27" s="17" t="str">
        <f>""</f>
        <v/>
      </c>
      <c r="E27" s="17" t="s">
        <v>27</v>
      </c>
      <c r="F27" s="17" t="s">
        <v>28</v>
      </c>
      <c r="G27" s="17">
        <v>55</v>
      </c>
      <c r="H27" s="19" t="s">
        <v>29</v>
      </c>
      <c r="I27" s="20">
        <v>3615</v>
      </c>
      <c r="J27" s="21">
        <v>0</v>
      </c>
      <c r="K27" s="22">
        <v>0</v>
      </c>
      <c r="L27" s="22">
        <v>0</v>
      </c>
      <c r="M27" s="20">
        <v>0</v>
      </c>
      <c r="N27" s="20"/>
      <c r="O27" s="20"/>
      <c r="P27" s="20"/>
      <c r="Q27" s="20">
        <f t="shared" si="5"/>
        <v>3615</v>
      </c>
    </row>
    <row r="28" spans="2:17" hidden="1" outlineLevel="2" x14ac:dyDescent="0.2">
      <c r="B28" s="17" t="s">
        <v>10</v>
      </c>
      <c r="C28" s="18">
        <v>20</v>
      </c>
      <c r="D28" s="17" t="str">
        <f>""</f>
        <v/>
      </c>
      <c r="E28" s="17" t="s">
        <v>44</v>
      </c>
      <c r="F28" s="17" t="s">
        <v>45</v>
      </c>
      <c r="G28" s="17">
        <v>55</v>
      </c>
      <c r="H28" s="19" t="s">
        <v>46</v>
      </c>
      <c r="I28" s="20">
        <v>59238</v>
      </c>
      <c r="J28" s="21">
        <v>0</v>
      </c>
      <c r="K28" s="22">
        <v>0</v>
      </c>
      <c r="L28" s="22">
        <v>0</v>
      </c>
      <c r="M28" s="20">
        <v>0</v>
      </c>
      <c r="N28" s="20"/>
      <c r="O28" s="20"/>
      <c r="P28" s="20"/>
      <c r="Q28" s="20">
        <f t="shared" si="5"/>
        <v>59238</v>
      </c>
    </row>
    <row r="29" spans="2:17" outlineLevel="1" x14ac:dyDescent="0.2">
      <c r="B29" s="17" t="s">
        <v>10</v>
      </c>
      <c r="C29" s="24">
        <v>20</v>
      </c>
      <c r="D29" s="24" t="str">
        <f>""</f>
        <v/>
      </c>
      <c r="E29" s="24"/>
      <c r="F29" s="24"/>
      <c r="G29" s="25">
        <v>41</v>
      </c>
      <c r="H29" s="26" t="s">
        <v>47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7">
        <v>9375</v>
      </c>
      <c r="P29" s="20"/>
      <c r="Q29" s="20">
        <f t="shared" si="5"/>
        <v>9375</v>
      </c>
    </row>
    <row r="30" spans="2:17" outlineLevel="1" x14ac:dyDescent="0.2">
      <c r="B30" s="17" t="s">
        <v>10</v>
      </c>
      <c r="C30" s="24">
        <v>10</v>
      </c>
      <c r="D30" s="24" t="str">
        <f>""</f>
        <v/>
      </c>
      <c r="E30" s="24"/>
      <c r="F30" s="24"/>
      <c r="G30" s="25">
        <v>601000</v>
      </c>
      <c r="H30" s="26" t="s">
        <v>48</v>
      </c>
      <c r="I30" s="23">
        <v>222872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16">
        <f t="shared" si="5"/>
        <v>222872</v>
      </c>
    </row>
    <row r="31" spans="2:17" outlineLevel="1" x14ac:dyDescent="0.2">
      <c r="B31" s="24" t="s">
        <v>10</v>
      </c>
      <c r="C31" s="18">
        <v>20</v>
      </c>
      <c r="D31" s="18" t="s">
        <v>49</v>
      </c>
      <c r="E31" s="18"/>
      <c r="F31" s="18" t="s">
        <v>50</v>
      </c>
      <c r="G31" s="25">
        <v>15</v>
      </c>
      <c r="H31" s="28" t="s">
        <v>51</v>
      </c>
      <c r="I31" s="27">
        <v>58290</v>
      </c>
      <c r="J31" s="27">
        <v>0</v>
      </c>
      <c r="K31" s="27">
        <v>0</v>
      </c>
      <c r="L31" s="27">
        <v>49214</v>
      </c>
      <c r="M31" s="27">
        <v>-27437</v>
      </c>
      <c r="N31" s="20">
        <v>-76850</v>
      </c>
      <c r="O31" s="27">
        <v>0</v>
      </c>
      <c r="P31" s="27">
        <v>0</v>
      </c>
      <c r="Q31" s="20">
        <f>SUM(I31:P31)</f>
        <v>3217</v>
      </c>
    </row>
    <row r="32" spans="2:17" ht="25.5" outlineLevel="1" x14ac:dyDescent="0.2">
      <c r="B32" s="24" t="s">
        <v>10</v>
      </c>
      <c r="C32" s="24">
        <v>10</v>
      </c>
      <c r="D32" s="18" t="s">
        <v>49</v>
      </c>
      <c r="E32" s="24"/>
      <c r="F32" s="24"/>
      <c r="G32" s="25">
        <v>601000</v>
      </c>
      <c r="H32" s="26" t="s">
        <v>52</v>
      </c>
      <c r="I32" s="29">
        <v>8710</v>
      </c>
      <c r="J32" s="29">
        <v>0</v>
      </c>
      <c r="K32" s="29">
        <v>0</v>
      </c>
      <c r="L32" s="29">
        <v>0</v>
      </c>
      <c r="M32" s="29">
        <v>0</v>
      </c>
      <c r="N32" s="29">
        <v>0</v>
      </c>
      <c r="O32" s="29">
        <v>0</v>
      </c>
      <c r="P32" s="29">
        <v>0</v>
      </c>
      <c r="Q32" s="20">
        <f>SUM(I32:P32)</f>
        <v>8710</v>
      </c>
    </row>
    <row r="33" spans="2:17" x14ac:dyDescent="0.2">
      <c r="B33" s="30" t="s">
        <v>53</v>
      </c>
      <c r="C33" s="30"/>
      <c r="D33" s="30" t="str">
        <f>""</f>
        <v/>
      </c>
      <c r="E33" s="30"/>
      <c r="F33" s="30"/>
      <c r="G33" s="30"/>
      <c r="H33" s="31" t="str">
        <f>"Kulud kokku "&amp;B33</f>
        <v>Kulud kokku Tallinna Vangla</v>
      </c>
      <c r="I33" s="32">
        <f>I34+I56+I80+I81+I82+I83+I84+I85</f>
        <v>25356737</v>
      </c>
      <c r="J33" s="32">
        <f t="shared" ref="J33:Q33" si="6">J34+J56+J80+J81+J82+J83+J84+J85</f>
        <v>0</v>
      </c>
      <c r="K33" s="32">
        <f t="shared" si="6"/>
        <v>660</v>
      </c>
      <c r="L33" s="32">
        <f t="shared" si="6"/>
        <v>0</v>
      </c>
      <c r="M33" s="32">
        <f t="shared" si="6"/>
        <v>44956</v>
      </c>
      <c r="N33" s="32">
        <f t="shared" si="6"/>
        <v>728515</v>
      </c>
      <c r="O33" s="32">
        <f>O34+O56+O80+O81+O82+O83+O84+O85</f>
        <v>-50444</v>
      </c>
      <c r="P33" s="32">
        <f>P34+P56+P80+P81+P82+P83+P84+P85</f>
        <v>-4636</v>
      </c>
      <c r="Q33" s="32">
        <f t="shared" si="6"/>
        <v>26075788</v>
      </c>
    </row>
    <row r="34" spans="2:17" s="2" customFormat="1" outlineLevel="1" collapsed="1" x14ac:dyDescent="0.2">
      <c r="B34" s="13" t="s">
        <v>54</v>
      </c>
      <c r="C34" s="14">
        <v>20</v>
      </c>
      <c r="D34" s="13" t="str">
        <f>""</f>
        <v/>
      </c>
      <c r="E34" s="13"/>
      <c r="F34" s="13"/>
      <c r="G34" s="13" t="s">
        <v>11</v>
      </c>
      <c r="H34" s="15" t="s">
        <v>12</v>
      </c>
      <c r="I34" s="49">
        <f t="shared" ref="I34:Q34" si="7">SUM(I35:I55)</f>
        <v>11779758</v>
      </c>
      <c r="J34" s="49">
        <f t="shared" si="7"/>
        <v>0</v>
      </c>
      <c r="K34" s="52">
        <f t="shared" si="7"/>
        <v>0</v>
      </c>
      <c r="L34" s="52">
        <f t="shared" si="7"/>
        <v>0</v>
      </c>
      <c r="M34" s="49">
        <f t="shared" si="7"/>
        <v>215</v>
      </c>
      <c r="N34" s="49">
        <f t="shared" si="7"/>
        <v>621407</v>
      </c>
      <c r="O34" s="49">
        <f t="shared" ref="O34" si="8">SUM(O35:O55)</f>
        <v>49034</v>
      </c>
      <c r="P34" s="49">
        <f t="shared" si="7"/>
        <v>-60716</v>
      </c>
      <c r="Q34" s="49">
        <f t="shared" si="7"/>
        <v>12389698</v>
      </c>
    </row>
    <row r="35" spans="2:17" hidden="1" outlineLevel="2" x14ac:dyDescent="0.2">
      <c r="B35" s="14" t="s">
        <v>54</v>
      </c>
      <c r="C35" s="33">
        <v>20</v>
      </c>
      <c r="D35" s="33" t="str">
        <f>""</f>
        <v/>
      </c>
      <c r="E35" s="33"/>
      <c r="F35" s="33"/>
      <c r="G35" s="33">
        <v>50</v>
      </c>
      <c r="H35" s="33" t="s">
        <v>55</v>
      </c>
      <c r="I35" s="34">
        <v>6157850</v>
      </c>
      <c r="J35" s="36">
        <v>0</v>
      </c>
      <c r="K35" s="36">
        <v>0</v>
      </c>
      <c r="L35" s="36">
        <v>0</v>
      </c>
      <c r="M35" s="34">
        <v>129</v>
      </c>
      <c r="N35" s="34">
        <v>260000</v>
      </c>
      <c r="O35" s="34">
        <v>30804</v>
      </c>
      <c r="P35" s="34">
        <v>-65426</v>
      </c>
      <c r="Q35" s="35">
        <f t="shared" ref="Q35:Q55" si="9">SUM(I35:P35)</f>
        <v>6383357</v>
      </c>
    </row>
    <row r="36" spans="2:17" hidden="1" outlineLevel="2" x14ac:dyDescent="0.2">
      <c r="B36" s="14" t="s">
        <v>54</v>
      </c>
      <c r="C36" s="33">
        <v>20</v>
      </c>
      <c r="D36" s="33" t="str">
        <f>""</f>
        <v/>
      </c>
      <c r="E36" s="33"/>
      <c r="F36" s="33"/>
      <c r="G36" s="33">
        <v>50</v>
      </c>
      <c r="H36" s="33" t="s">
        <v>56</v>
      </c>
      <c r="I36" s="34">
        <v>182834</v>
      </c>
      <c r="J36" s="36">
        <v>0</v>
      </c>
      <c r="K36" s="36">
        <v>0</v>
      </c>
      <c r="L36" s="36">
        <v>0</v>
      </c>
      <c r="M36" s="34">
        <v>0</v>
      </c>
      <c r="N36" s="34">
        <v>-25000</v>
      </c>
      <c r="O36" s="34">
        <v>0</v>
      </c>
      <c r="P36" s="34">
        <v>0</v>
      </c>
      <c r="Q36" s="35">
        <f t="shared" si="9"/>
        <v>157834</v>
      </c>
    </row>
    <row r="37" spans="2:17" hidden="1" outlineLevel="2" x14ac:dyDescent="0.2">
      <c r="B37" s="14" t="s">
        <v>54</v>
      </c>
      <c r="C37" s="33">
        <v>20</v>
      </c>
      <c r="D37" s="33" t="str">
        <f>""</f>
        <v/>
      </c>
      <c r="E37" s="33"/>
      <c r="F37" s="33"/>
      <c r="G37" s="33">
        <v>50</v>
      </c>
      <c r="H37" s="33" t="s">
        <v>57</v>
      </c>
      <c r="I37" s="34">
        <v>85217</v>
      </c>
      <c r="J37" s="36">
        <v>0</v>
      </c>
      <c r="K37" s="36">
        <v>0</v>
      </c>
      <c r="L37" s="36">
        <v>0</v>
      </c>
      <c r="M37" s="34">
        <v>0</v>
      </c>
      <c r="N37" s="34">
        <v>-29000</v>
      </c>
      <c r="O37" s="34">
        <v>0</v>
      </c>
      <c r="P37" s="34">
        <v>0</v>
      </c>
      <c r="Q37" s="35">
        <f t="shared" si="9"/>
        <v>56217</v>
      </c>
    </row>
    <row r="38" spans="2:17" hidden="1" outlineLevel="2" x14ac:dyDescent="0.2">
      <c r="B38" s="14" t="s">
        <v>54</v>
      </c>
      <c r="C38" s="33">
        <v>20</v>
      </c>
      <c r="D38" s="33" t="str">
        <f>""</f>
        <v/>
      </c>
      <c r="E38" s="33"/>
      <c r="F38" s="33"/>
      <c r="G38" s="33">
        <v>50</v>
      </c>
      <c r="H38" s="33" t="s">
        <v>58</v>
      </c>
      <c r="I38" s="34">
        <v>10143</v>
      </c>
      <c r="J38" s="36">
        <v>0</v>
      </c>
      <c r="K38" s="36">
        <v>0</v>
      </c>
      <c r="L38" s="36">
        <v>0</v>
      </c>
      <c r="M38" s="34">
        <v>0</v>
      </c>
      <c r="N38" s="34">
        <v>0</v>
      </c>
      <c r="O38" s="34">
        <v>0</v>
      </c>
      <c r="P38" s="34">
        <v>0</v>
      </c>
      <c r="Q38" s="35">
        <f t="shared" si="9"/>
        <v>10143</v>
      </c>
    </row>
    <row r="39" spans="2:17" hidden="1" outlineLevel="2" x14ac:dyDescent="0.2">
      <c r="B39" s="14" t="s">
        <v>54</v>
      </c>
      <c r="C39" s="33">
        <v>20</v>
      </c>
      <c r="D39" s="33" t="str">
        <f>""</f>
        <v/>
      </c>
      <c r="E39" s="33"/>
      <c r="F39" s="33"/>
      <c r="G39" s="33">
        <v>50</v>
      </c>
      <c r="H39" s="33" t="s">
        <v>59</v>
      </c>
      <c r="I39" s="34">
        <v>46225</v>
      </c>
      <c r="J39" s="36">
        <v>0</v>
      </c>
      <c r="K39" s="36">
        <v>0</v>
      </c>
      <c r="L39" s="36">
        <v>0</v>
      </c>
      <c r="M39" s="34">
        <v>0</v>
      </c>
      <c r="N39" s="34">
        <v>-8900</v>
      </c>
      <c r="O39" s="34">
        <v>0</v>
      </c>
      <c r="P39" s="34">
        <v>0</v>
      </c>
      <c r="Q39" s="35">
        <f t="shared" si="9"/>
        <v>37325</v>
      </c>
    </row>
    <row r="40" spans="2:17" hidden="1" outlineLevel="2" x14ac:dyDescent="0.2">
      <c r="B40" s="14" t="s">
        <v>54</v>
      </c>
      <c r="C40" s="33">
        <v>20</v>
      </c>
      <c r="D40" s="33" t="str">
        <f>""</f>
        <v/>
      </c>
      <c r="E40" s="33"/>
      <c r="F40" s="33"/>
      <c r="G40" s="33">
        <v>50</v>
      </c>
      <c r="H40" s="33" t="s">
        <v>60</v>
      </c>
      <c r="I40" s="34">
        <v>86729</v>
      </c>
      <c r="J40" s="36">
        <v>0</v>
      </c>
      <c r="K40" s="36">
        <v>0</v>
      </c>
      <c r="L40" s="36">
        <v>0</v>
      </c>
      <c r="M40" s="34">
        <v>0</v>
      </c>
      <c r="N40" s="34">
        <v>-3600</v>
      </c>
      <c r="O40" s="34">
        <v>0</v>
      </c>
      <c r="P40" s="34">
        <v>0</v>
      </c>
      <c r="Q40" s="35">
        <f t="shared" si="9"/>
        <v>83129</v>
      </c>
    </row>
    <row r="41" spans="2:17" hidden="1" outlineLevel="2" x14ac:dyDescent="0.2">
      <c r="B41" s="14" t="s">
        <v>54</v>
      </c>
      <c r="C41" s="33">
        <v>20</v>
      </c>
      <c r="D41" s="33" t="str">
        <f>""</f>
        <v/>
      </c>
      <c r="E41" s="33"/>
      <c r="F41" s="33"/>
      <c r="G41" s="33">
        <v>50</v>
      </c>
      <c r="H41" s="33" t="s">
        <v>61</v>
      </c>
      <c r="I41" s="34">
        <v>110381</v>
      </c>
      <c r="J41" s="36">
        <v>0</v>
      </c>
      <c r="K41" s="36">
        <v>0</v>
      </c>
      <c r="L41" s="36">
        <v>0</v>
      </c>
      <c r="M41" s="34">
        <v>0</v>
      </c>
      <c r="N41" s="34">
        <v>139000</v>
      </c>
      <c r="O41" s="34">
        <v>0</v>
      </c>
      <c r="P41" s="34">
        <v>0</v>
      </c>
      <c r="Q41" s="35">
        <f t="shared" si="9"/>
        <v>249381</v>
      </c>
    </row>
    <row r="42" spans="2:17" hidden="1" outlineLevel="2" x14ac:dyDescent="0.2">
      <c r="B42" s="14" t="s">
        <v>54</v>
      </c>
      <c r="C42" s="33">
        <v>20</v>
      </c>
      <c r="D42" s="33" t="str">
        <f>""</f>
        <v/>
      </c>
      <c r="E42" s="33"/>
      <c r="F42" s="33"/>
      <c r="G42" s="33">
        <v>50</v>
      </c>
      <c r="H42" s="33" t="s">
        <v>62</v>
      </c>
      <c r="I42" s="34">
        <v>550801</v>
      </c>
      <c r="J42" s="36">
        <v>0</v>
      </c>
      <c r="K42" s="36">
        <v>0</v>
      </c>
      <c r="L42" s="36">
        <v>0</v>
      </c>
      <c r="M42" s="34">
        <v>0</v>
      </c>
      <c r="N42" s="34">
        <v>-209000</v>
      </c>
      <c r="O42" s="34">
        <v>0</v>
      </c>
      <c r="P42" s="34">
        <v>0</v>
      </c>
      <c r="Q42" s="35">
        <f t="shared" si="9"/>
        <v>341801</v>
      </c>
    </row>
    <row r="43" spans="2:17" hidden="1" outlineLevel="2" x14ac:dyDescent="0.2">
      <c r="B43" s="14" t="s">
        <v>54</v>
      </c>
      <c r="C43" s="33">
        <v>20</v>
      </c>
      <c r="D43" s="33" t="str">
        <f>""</f>
        <v/>
      </c>
      <c r="E43" s="33"/>
      <c r="F43" s="33"/>
      <c r="G43" s="33">
        <v>50</v>
      </c>
      <c r="H43" s="33" t="s">
        <v>63</v>
      </c>
      <c r="I43" s="34">
        <v>20500</v>
      </c>
      <c r="J43" s="36">
        <v>0</v>
      </c>
      <c r="K43" s="36">
        <v>0</v>
      </c>
      <c r="L43" s="36">
        <v>0</v>
      </c>
      <c r="M43" s="34">
        <v>0</v>
      </c>
      <c r="N43" s="34">
        <v>31700</v>
      </c>
      <c r="O43" s="34">
        <v>0</v>
      </c>
      <c r="P43" s="34">
        <v>0</v>
      </c>
      <c r="Q43" s="35">
        <f t="shared" si="9"/>
        <v>52200</v>
      </c>
    </row>
    <row r="44" spans="2:17" hidden="1" outlineLevel="2" x14ac:dyDescent="0.2">
      <c r="B44" s="14" t="s">
        <v>54</v>
      </c>
      <c r="C44" s="33">
        <v>20</v>
      </c>
      <c r="D44" s="33" t="str">
        <f>""</f>
        <v/>
      </c>
      <c r="E44" s="33"/>
      <c r="F44" s="33"/>
      <c r="G44" s="33">
        <v>50</v>
      </c>
      <c r="H44" s="33" t="s">
        <v>64</v>
      </c>
      <c r="I44" s="34">
        <v>581693</v>
      </c>
      <c r="J44" s="36">
        <v>0</v>
      </c>
      <c r="K44" s="36">
        <v>0</v>
      </c>
      <c r="L44" s="36">
        <v>0</v>
      </c>
      <c r="M44" s="34">
        <v>0</v>
      </c>
      <c r="N44" s="34">
        <v>-37000</v>
      </c>
      <c r="O44" s="34">
        <v>0</v>
      </c>
      <c r="P44" s="34">
        <v>0</v>
      </c>
      <c r="Q44" s="35">
        <f t="shared" si="9"/>
        <v>544693</v>
      </c>
    </row>
    <row r="45" spans="2:17" hidden="1" outlineLevel="2" x14ac:dyDescent="0.2">
      <c r="B45" s="14" t="s">
        <v>54</v>
      </c>
      <c r="C45" s="33">
        <v>20</v>
      </c>
      <c r="D45" s="33" t="str">
        <f>""</f>
        <v/>
      </c>
      <c r="E45" s="33"/>
      <c r="F45" s="33"/>
      <c r="G45" s="33">
        <v>50</v>
      </c>
      <c r="H45" s="33" t="s">
        <v>65</v>
      </c>
      <c r="I45" s="34">
        <v>2113107</v>
      </c>
      <c r="J45" s="36">
        <v>0</v>
      </c>
      <c r="K45" s="36">
        <v>0</v>
      </c>
      <c r="L45" s="36">
        <v>0</v>
      </c>
      <c r="M45" s="34">
        <v>86</v>
      </c>
      <c r="N45" s="34">
        <v>95000</v>
      </c>
      <c r="O45" s="34">
        <v>0</v>
      </c>
      <c r="P45" s="34">
        <v>0</v>
      </c>
      <c r="Q45" s="35">
        <f t="shared" si="9"/>
        <v>2208193</v>
      </c>
    </row>
    <row r="46" spans="2:17" hidden="1" outlineLevel="2" x14ac:dyDescent="0.2">
      <c r="B46" s="14" t="s">
        <v>54</v>
      </c>
      <c r="C46" s="33">
        <v>20</v>
      </c>
      <c r="D46" s="33" t="str">
        <f>""</f>
        <v/>
      </c>
      <c r="E46" s="33"/>
      <c r="F46" s="33"/>
      <c r="G46" s="33">
        <v>50</v>
      </c>
      <c r="H46" s="33" t="s">
        <v>66</v>
      </c>
      <c r="I46" s="34">
        <v>479305</v>
      </c>
      <c r="J46" s="36">
        <v>0</v>
      </c>
      <c r="K46" s="36">
        <v>0</v>
      </c>
      <c r="L46" s="36">
        <v>0</v>
      </c>
      <c r="M46" s="34">
        <v>0</v>
      </c>
      <c r="N46" s="34">
        <v>177860</v>
      </c>
      <c r="O46" s="34">
        <v>0</v>
      </c>
      <c r="P46" s="34">
        <v>0</v>
      </c>
      <c r="Q46" s="35">
        <f t="shared" si="9"/>
        <v>657165</v>
      </c>
    </row>
    <row r="47" spans="2:17" hidden="1" outlineLevel="2" x14ac:dyDescent="0.2">
      <c r="B47" s="14" t="s">
        <v>54</v>
      </c>
      <c r="C47" s="33">
        <v>20</v>
      </c>
      <c r="D47" s="33" t="str">
        <f>""</f>
        <v/>
      </c>
      <c r="E47" s="33"/>
      <c r="F47" s="33"/>
      <c r="G47" s="33">
        <v>50</v>
      </c>
      <c r="H47" s="33" t="s">
        <v>67</v>
      </c>
      <c r="I47" s="34">
        <v>1005517</v>
      </c>
      <c r="J47" s="36">
        <v>0</v>
      </c>
      <c r="K47" s="36">
        <v>0</v>
      </c>
      <c r="L47" s="36">
        <v>0</v>
      </c>
      <c r="M47" s="34">
        <v>0</v>
      </c>
      <c r="N47" s="34">
        <v>0</v>
      </c>
      <c r="O47" s="34">
        <v>10000</v>
      </c>
      <c r="P47" s="34">
        <v>0</v>
      </c>
      <c r="Q47" s="35">
        <f t="shared" si="9"/>
        <v>1015517</v>
      </c>
    </row>
    <row r="48" spans="2:17" hidden="1" outlineLevel="2" x14ac:dyDescent="0.2">
      <c r="B48" s="14" t="s">
        <v>54</v>
      </c>
      <c r="C48" s="33">
        <v>20</v>
      </c>
      <c r="D48" s="33" t="str">
        <f>""</f>
        <v/>
      </c>
      <c r="E48" s="33"/>
      <c r="F48" s="33"/>
      <c r="G48" s="33">
        <v>50</v>
      </c>
      <c r="H48" s="33" t="s">
        <v>68</v>
      </c>
      <c r="I48" s="34">
        <v>24278</v>
      </c>
      <c r="J48" s="36">
        <v>0</v>
      </c>
      <c r="K48" s="36">
        <v>0</v>
      </c>
      <c r="L48" s="36">
        <v>0</v>
      </c>
      <c r="M48" s="34">
        <v>0</v>
      </c>
      <c r="N48" s="34">
        <v>28000</v>
      </c>
      <c r="O48" s="34">
        <v>0</v>
      </c>
      <c r="P48" s="34">
        <v>0</v>
      </c>
      <c r="Q48" s="35">
        <f t="shared" si="9"/>
        <v>52278</v>
      </c>
    </row>
    <row r="49" spans="2:17" hidden="1" outlineLevel="2" x14ac:dyDescent="0.2">
      <c r="B49" s="14" t="s">
        <v>54</v>
      </c>
      <c r="C49" s="33">
        <v>20</v>
      </c>
      <c r="D49" s="33" t="str">
        <f>""</f>
        <v/>
      </c>
      <c r="E49" s="33"/>
      <c r="F49" s="33"/>
      <c r="G49" s="33">
        <v>50</v>
      </c>
      <c r="H49" s="33" t="s">
        <v>69</v>
      </c>
      <c r="I49" s="34">
        <v>100000</v>
      </c>
      <c r="J49" s="36">
        <v>0</v>
      </c>
      <c r="K49" s="36">
        <v>0</v>
      </c>
      <c r="L49" s="36">
        <v>0</v>
      </c>
      <c r="M49" s="34">
        <v>0</v>
      </c>
      <c r="N49" s="34">
        <v>0</v>
      </c>
      <c r="O49" s="34">
        <v>0</v>
      </c>
      <c r="P49" s="34">
        <v>0</v>
      </c>
      <c r="Q49" s="35">
        <f t="shared" si="9"/>
        <v>100000</v>
      </c>
    </row>
    <row r="50" spans="2:17" hidden="1" outlineLevel="2" x14ac:dyDescent="0.2">
      <c r="B50" s="14" t="s">
        <v>54</v>
      </c>
      <c r="C50" s="33">
        <v>20</v>
      </c>
      <c r="D50" s="33" t="s">
        <v>16</v>
      </c>
      <c r="E50" s="33"/>
      <c r="F50" s="33"/>
      <c r="G50" s="33">
        <v>50</v>
      </c>
      <c r="H50" s="33" t="s">
        <v>70</v>
      </c>
      <c r="I50" s="34">
        <v>0</v>
      </c>
      <c r="J50" s="36">
        <v>0</v>
      </c>
      <c r="K50" s="36">
        <v>0</v>
      </c>
      <c r="L50" s="36">
        <v>0</v>
      </c>
      <c r="M50" s="34">
        <v>0</v>
      </c>
      <c r="N50" s="34">
        <v>37422</v>
      </c>
      <c r="O50" s="34">
        <v>0</v>
      </c>
      <c r="P50" s="34">
        <v>0</v>
      </c>
      <c r="Q50" s="35">
        <f t="shared" si="9"/>
        <v>37422</v>
      </c>
    </row>
    <row r="51" spans="2:17" hidden="1" outlineLevel="2" x14ac:dyDescent="0.2">
      <c r="B51" s="14" t="s">
        <v>54</v>
      </c>
      <c r="C51" s="33">
        <v>20</v>
      </c>
      <c r="D51" s="33" t="str">
        <f>""</f>
        <v/>
      </c>
      <c r="E51" s="33"/>
      <c r="F51" s="33"/>
      <c r="G51" s="33">
        <v>5008</v>
      </c>
      <c r="H51" s="33" t="s">
        <v>71</v>
      </c>
      <c r="I51" s="34">
        <v>110000</v>
      </c>
      <c r="J51" s="36">
        <v>0</v>
      </c>
      <c r="K51" s="36">
        <v>0</v>
      </c>
      <c r="L51" s="36">
        <v>0</v>
      </c>
      <c r="M51" s="34">
        <v>0</v>
      </c>
      <c r="N51" s="34">
        <v>18500</v>
      </c>
      <c r="O51" s="34">
        <v>0</v>
      </c>
      <c r="P51" s="34">
        <v>-1500</v>
      </c>
      <c r="Q51" s="35">
        <f t="shared" si="9"/>
        <v>127000</v>
      </c>
    </row>
    <row r="52" spans="2:17" hidden="1" outlineLevel="2" x14ac:dyDescent="0.2">
      <c r="B52" s="14" t="s">
        <v>54</v>
      </c>
      <c r="C52" s="33">
        <v>20</v>
      </c>
      <c r="D52" s="33" t="str">
        <f>""</f>
        <v/>
      </c>
      <c r="E52" s="33"/>
      <c r="F52" s="33"/>
      <c r="G52" s="33">
        <v>5008</v>
      </c>
      <c r="H52" s="33" t="s">
        <v>72</v>
      </c>
      <c r="I52" s="34">
        <v>16045</v>
      </c>
      <c r="J52" s="36">
        <v>0</v>
      </c>
      <c r="K52" s="36">
        <v>0</v>
      </c>
      <c r="L52" s="36">
        <v>0</v>
      </c>
      <c r="M52" s="34">
        <v>0</v>
      </c>
      <c r="N52" s="34">
        <v>8600</v>
      </c>
      <c r="O52" s="34">
        <v>0</v>
      </c>
      <c r="P52" s="34">
        <v>-5300</v>
      </c>
      <c r="Q52" s="35">
        <f t="shared" si="9"/>
        <v>19345</v>
      </c>
    </row>
    <row r="53" spans="2:17" hidden="1" outlineLevel="2" x14ac:dyDescent="0.2">
      <c r="B53" s="14" t="s">
        <v>54</v>
      </c>
      <c r="C53" s="33">
        <v>20</v>
      </c>
      <c r="D53" s="33" t="str">
        <f>""</f>
        <v/>
      </c>
      <c r="E53" s="33"/>
      <c r="F53" s="33"/>
      <c r="G53" s="33">
        <v>505</v>
      </c>
      <c r="H53" s="33" t="s">
        <v>73</v>
      </c>
      <c r="I53" s="34">
        <v>23566</v>
      </c>
      <c r="J53" s="36">
        <v>0</v>
      </c>
      <c r="K53" s="36">
        <v>0</v>
      </c>
      <c r="L53" s="36">
        <v>0</v>
      </c>
      <c r="M53" s="34">
        <v>0</v>
      </c>
      <c r="N53" s="34">
        <v>137825</v>
      </c>
      <c r="O53" s="34">
        <v>8230</v>
      </c>
      <c r="P53" s="34">
        <v>4610</v>
      </c>
      <c r="Q53" s="35">
        <f t="shared" si="9"/>
        <v>174231</v>
      </c>
    </row>
    <row r="54" spans="2:17" hidden="1" outlineLevel="2" x14ac:dyDescent="0.2">
      <c r="B54" s="14" t="s">
        <v>54</v>
      </c>
      <c r="C54" s="33">
        <v>20</v>
      </c>
      <c r="D54" s="33" t="str">
        <f>""</f>
        <v/>
      </c>
      <c r="E54" s="33"/>
      <c r="F54" s="33"/>
      <c r="G54" s="33">
        <v>505</v>
      </c>
      <c r="H54" s="33" t="s">
        <v>63</v>
      </c>
      <c r="I54" s="34">
        <v>26600</v>
      </c>
      <c r="J54" s="36">
        <v>0</v>
      </c>
      <c r="K54" s="36">
        <v>0</v>
      </c>
      <c r="L54" s="36">
        <v>0</v>
      </c>
      <c r="M54" s="34">
        <v>0</v>
      </c>
      <c r="N54" s="34">
        <v>0</v>
      </c>
      <c r="O54" s="34">
        <v>0</v>
      </c>
      <c r="P54" s="34">
        <v>6900</v>
      </c>
      <c r="Q54" s="35">
        <f t="shared" si="9"/>
        <v>33500</v>
      </c>
    </row>
    <row r="55" spans="2:17" hidden="1" outlineLevel="2" x14ac:dyDescent="0.2">
      <c r="B55" s="14" t="s">
        <v>54</v>
      </c>
      <c r="C55" s="33">
        <v>44</v>
      </c>
      <c r="D55" s="33" t="str">
        <f>""</f>
        <v/>
      </c>
      <c r="E55" s="33"/>
      <c r="F55" s="33"/>
      <c r="G55" s="33">
        <v>50</v>
      </c>
      <c r="H55" s="33" t="s">
        <v>74</v>
      </c>
      <c r="I55" s="34">
        <v>48967</v>
      </c>
      <c r="J55" s="36">
        <v>0</v>
      </c>
      <c r="K55" s="36">
        <v>0</v>
      </c>
      <c r="L55" s="36">
        <v>0</v>
      </c>
      <c r="M55" s="34">
        <v>0</v>
      </c>
      <c r="N55" s="34">
        <v>0</v>
      </c>
      <c r="O55" s="34">
        <v>0</v>
      </c>
      <c r="P55" s="34">
        <v>0</v>
      </c>
      <c r="Q55" s="35">
        <f t="shared" si="9"/>
        <v>48967</v>
      </c>
    </row>
    <row r="56" spans="2:17" s="2" customFormat="1" outlineLevel="1" collapsed="1" x14ac:dyDescent="0.2">
      <c r="B56" s="13" t="s">
        <v>54</v>
      </c>
      <c r="C56" s="14">
        <v>20</v>
      </c>
      <c r="D56" s="13" t="str">
        <f>""</f>
        <v/>
      </c>
      <c r="E56" s="13"/>
      <c r="F56" s="13"/>
      <c r="G56" s="13" t="s">
        <v>30</v>
      </c>
      <c r="H56" s="15" t="s">
        <v>31</v>
      </c>
      <c r="I56" s="23">
        <f t="shared" ref="I56:Q56" si="10">SUM(I57:I79)</f>
        <v>11383918</v>
      </c>
      <c r="J56" s="23">
        <f t="shared" si="10"/>
        <v>0</v>
      </c>
      <c r="K56" s="27">
        <f t="shared" si="10"/>
        <v>0</v>
      </c>
      <c r="L56" s="27">
        <f t="shared" si="10"/>
        <v>0</v>
      </c>
      <c r="M56" s="23">
        <f t="shared" si="10"/>
        <v>46124</v>
      </c>
      <c r="N56" s="23">
        <f t="shared" si="10"/>
        <v>95108</v>
      </c>
      <c r="O56" s="23">
        <f t="shared" si="10"/>
        <v>-81678</v>
      </c>
      <c r="P56" s="23">
        <f t="shared" si="10"/>
        <v>56080</v>
      </c>
      <c r="Q56" s="23">
        <f t="shared" si="10"/>
        <v>11499552</v>
      </c>
    </row>
    <row r="57" spans="2:17" hidden="1" outlineLevel="2" x14ac:dyDescent="0.2">
      <c r="B57" s="14" t="s">
        <v>54</v>
      </c>
      <c r="C57" s="33">
        <v>20</v>
      </c>
      <c r="D57" s="33" t="str">
        <f>""</f>
        <v/>
      </c>
      <c r="E57" s="33"/>
      <c r="F57" s="33"/>
      <c r="G57" s="33">
        <v>5500</v>
      </c>
      <c r="H57" s="33" t="s">
        <v>75</v>
      </c>
      <c r="I57" s="34">
        <v>97951</v>
      </c>
      <c r="J57" s="36">
        <v>0</v>
      </c>
      <c r="K57" s="36">
        <v>0</v>
      </c>
      <c r="L57" s="36">
        <v>0</v>
      </c>
      <c r="M57" s="34">
        <v>14278</v>
      </c>
      <c r="N57" s="34">
        <v>12010</v>
      </c>
      <c r="O57" s="34">
        <v>323</v>
      </c>
      <c r="P57" s="34">
        <v>-2300</v>
      </c>
      <c r="Q57" s="35">
        <f t="shared" ref="Q57:Q85" si="11">SUM(I57:P57)</f>
        <v>122262</v>
      </c>
    </row>
    <row r="58" spans="2:17" hidden="1" outlineLevel="2" x14ac:dyDescent="0.2">
      <c r="B58" s="14" t="s">
        <v>54</v>
      </c>
      <c r="C58" s="33">
        <v>20</v>
      </c>
      <c r="D58" s="33" t="str">
        <f>""</f>
        <v/>
      </c>
      <c r="E58" s="33"/>
      <c r="F58" s="33"/>
      <c r="G58" s="33">
        <v>5503</v>
      </c>
      <c r="H58" s="33" t="s">
        <v>76</v>
      </c>
      <c r="I58" s="34">
        <v>4045</v>
      </c>
      <c r="J58" s="36">
        <v>0</v>
      </c>
      <c r="K58" s="36">
        <v>0</v>
      </c>
      <c r="L58" s="36">
        <v>0</v>
      </c>
      <c r="M58" s="34">
        <v>0</v>
      </c>
      <c r="N58" s="34">
        <v>0</v>
      </c>
      <c r="O58" s="34">
        <v>7220</v>
      </c>
      <c r="P58" s="34">
        <v>-700</v>
      </c>
      <c r="Q58" s="35">
        <f t="shared" si="11"/>
        <v>10565</v>
      </c>
    </row>
    <row r="59" spans="2:17" hidden="1" outlineLevel="2" x14ac:dyDescent="0.2">
      <c r="B59" s="14" t="s">
        <v>54</v>
      </c>
      <c r="C59" s="33">
        <v>20</v>
      </c>
      <c r="D59" s="33" t="str">
        <f>""</f>
        <v/>
      </c>
      <c r="E59" s="33"/>
      <c r="F59" s="33"/>
      <c r="G59" s="33">
        <v>5504</v>
      </c>
      <c r="H59" s="33" t="s">
        <v>77</v>
      </c>
      <c r="I59" s="34">
        <v>12887</v>
      </c>
      <c r="J59" s="36">
        <v>0</v>
      </c>
      <c r="K59" s="36">
        <v>0</v>
      </c>
      <c r="L59" s="36">
        <v>0</v>
      </c>
      <c r="M59" s="34">
        <v>0</v>
      </c>
      <c r="N59" s="34">
        <v>-1000</v>
      </c>
      <c r="O59" s="34">
        <v>0</v>
      </c>
      <c r="P59" s="34">
        <v>-300</v>
      </c>
      <c r="Q59" s="35">
        <f t="shared" si="11"/>
        <v>11587</v>
      </c>
    </row>
    <row r="60" spans="2:17" hidden="1" outlineLevel="2" x14ac:dyDescent="0.2">
      <c r="B60" s="14" t="s">
        <v>54</v>
      </c>
      <c r="C60" s="33">
        <v>20</v>
      </c>
      <c r="D60" s="33" t="str">
        <f>""</f>
        <v/>
      </c>
      <c r="E60" s="33"/>
      <c r="F60" s="33"/>
      <c r="G60" s="33">
        <v>5511</v>
      </c>
      <c r="H60" s="33" t="s">
        <v>78</v>
      </c>
      <c r="I60" s="34">
        <v>110900</v>
      </c>
      <c r="J60" s="36">
        <v>0</v>
      </c>
      <c r="K60" s="36">
        <v>0</v>
      </c>
      <c r="L60" s="36">
        <v>0</v>
      </c>
      <c r="M60" s="34">
        <v>0</v>
      </c>
      <c r="N60" s="34">
        <v>0</v>
      </c>
      <c r="O60" s="34">
        <v>80</v>
      </c>
      <c r="P60" s="34">
        <v>-9400</v>
      </c>
      <c r="Q60" s="35">
        <f t="shared" si="11"/>
        <v>101580</v>
      </c>
    </row>
    <row r="61" spans="2:17" hidden="1" outlineLevel="2" x14ac:dyDescent="0.2">
      <c r="B61" s="14" t="s">
        <v>54</v>
      </c>
      <c r="C61" s="33">
        <v>20</v>
      </c>
      <c r="D61" s="33" t="s">
        <v>79</v>
      </c>
      <c r="E61" s="33"/>
      <c r="F61" s="33"/>
      <c r="G61" s="33">
        <v>5511</v>
      </c>
      <c r="H61" s="33" t="s">
        <v>80</v>
      </c>
      <c r="I61" s="34">
        <v>10085619</v>
      </c>
      <c r="J61" s="36">
        <v>0</v>
      </c>
      <c r="K61" s="36">
        <v>0</v>
      </c>
      <c r="L61" s="36">
        <v>0</v>
      </c>
      <c r="M61" s="34">
        <v>-7417</v>
      </c>
      <c r="N61" s="34">
        <v>-256</v>
      </c>
      <c r="O61" s="34">
        <v>-89000</v>
      </c>
      <c r="P61" s="34">
        <v>10000</v>
      </c>
      <c r="Q61" s="35">
        <f t="shared" si="11"/>
        <v>9998946</v>
      </c>
    </row>
    <row r="62" spans="2:17" hidden="1" outlineLevel="2" x14ac:dyDescent="0.2">
      <c r="B62" s="14" t="s">
        <v>54</v>
      </c>
      <c r="C62" s="33">
        <v>20</v>
      </c>
      <c r="D62" s="33" t="str">
        <f>""</f>
        <v/>
      </c>
      <c r="E62" s="33"/>
      <c r="F62" s="33"/>
      <c r="G62" s="33">
        <v>5513</v>
      </c>
      <c r="H62" s="33" t="s">
        <v>81</v>
      </c>
      <c r="I62" s="34">
        <v>155836</v>
      </c>
      <c r="J62" s="36">
        <v>0</v>
      </c>
      <c r="K62" s="36">
        <v>0</v>
      </c>
      <c r="L62" s="36">
        <v>0</v>
      </c>
      <c r="M62" s="34">
        <v>0</v>
      </c>
      <c r="N62" s="34">
        <v>-3000</v>
      </c>
      <c r="O62" s="34">
        <v>-4904</v>
      </c>
      <c r="P62" s="34">
        <v>-28250</v>
      </c>
      <c r="Q62" s="35">
        <f t="shared" si="11"/>
        <v>119682</v>
      </c>
    </row>
    <row r="63" spans="2:17" hidden="1" outlineLevel="2" x14ac:dyDescent="0.2">
      <c r="B63" s="14" t="s">
        <v>54</v>
      </c>
      <c r="C63" s="33">
        <v>20</v>
      </c>
      <c r="D63" s="33" t="s">
        <v>79</v>
      </c>
      <c r="E63" s="33"/>
      <c r="F63" s="33"/>
      <c r="G63" s="33">
        <v>5513</v>
      </c>
      <c r="H63" s="33" t="s">
        <v>80</v>
      </c>
      <c r="I63" s="34">
        <v>0</v>
      </c>
      <c r="J63" s="36">
        <v>0</v>
      </c>
      <c r="K63" s="36">
        <v>0</v>
      </c>
      <c r="L63" s="36">
        <v>0</v>
      </c>
      <c r="M63" s="34">
        <v>504</v>
      </c>
      <c r="N63" s="34">
        <v>256</v>
      </c>
      <c r="O63" s="34">
        <v>0</v>
      </c>
      <c r="P63" s="34">
        <v>0</v>
      </c>
      <c r="Q63" s="35">
        <f t="shared" si="11"/>
        <v>760</v>
      </c>
    </row>
    <row r="64" spans="2:17" hidden="1" outlineLevel="2" x14ac:dyDescent="0.2">
      <c r="B64" s="14" t="s">
        <v>54</v>
      </c>
      <c r="C64" s="33">
        <v>20</v>
      </c>
      <c r="D64" s="33" t="str">
        <f>""</f>
        <v/>
      </c>
      <c r="E64" s="33"/>
      <c r="F64" s="33"/>
      <c r="G64" s="33">
        <v>5514</v>
      </c>
      <c r="H64" s="33" t="s">
        <v>82</v>
      </c>
      <c r="I64" s="34">
        <v>6304</v>
      </c>
      <c r="J64" s="36">
        <v>0</v>
      </c>
      <c r="K64" s="36">
        <v>0</v>
      </c>
      <c r="L64" s="36">
        <v>0</v>
      </c>
      <c r="M64" s="34">
        <v>4600</v>
      </c>
      <c r="N64" s="34">
        <v>0</v>
      </c>
      <c r="O64" s="34">
        <v>2267</v>
      </c>
      <c r="P64" s="34">
        <v>530</v>
      </c>
      <c r="Q64" s="35">
        <f t="shared" si="11"/>
        <v>13701</v>
      </c>
    </row>
    <row r="65" spans="2:17" hidden="1" outlineLevel="2" x14ac:dyDescent="0.2">
      <c r="B65" s="14" t="s">
        <v>54</v>
      </c>
      <c r="C65" s="33">
        <v>20</v>
      </c>
      <c r="D65" s="33" t="str">
        <f>""</f>
        <v/>
      </c>
      <c r="E65" s="33"/>
      <c r="F65" s="33"/>
      <c r="G65" s="33">
        <v>5515</v>
      </c>
      <c r="H65" s="33" t="s">
        <v>83</v>
      </c>
      <c r="I65" s="34">
        <v>33100</v>
      </c>
      <c r="J65" s="36">
        <v>0</v>
      </c>
      <c r="K65" s="36">
        <v>0</v>
      </c>
      <c r="L65" s="36">
        <v>0</v>
      </c>
      <c r="M65" s="34">
        <v>4000</v>
      </c>
      <c r="N65" s="34">
        <v>12271</v>
      </c>
      <c r="O65" s="34">
        <v>9637</v>
      </c>
      <c r="P65" s="34">
        <v>17600</v>
      </c>
      <c r="Q65" s="35">
        <f t="shared" si="11"/>
        <v>76608</v>
      </c>
    </row>
    <row r="66" spans="2:17" hidden="1" outlineLevel="2" x14ac:dyDescent="0.2">
      <c r="B66" s="14" t="s">
        <v>54</v>
      </c>
      <c r="C66" s="33">
        <v>20</v>
      </c>
      <c r="D66" s="33" t="str">
        <f>""</f>
        <v/>
      </c>
      <c r="E66" s="33"/>
      <c r="F66" s="33"/>
      <c r="G66" s="33">
        <v>5521</v>
      </c>
      <c r="H66" s="33" t="s">
        <v>84</v>
      </c>
      <c r="I66" s="34">
        <v>353057</v>
      </c>
      <c r="J66" s="36">
        <v>0</v>
      </c>
      <c r="K66" s="36">
        <v>0</v>
      </c>
      <c r="L66" s="36">
        <v>0</v>
      </c>
      <c r="M66" s="34">
        <v>0</v>
      </c>
      <c r="N66" s="34">
        <v>0</v>
      </c>
      <c r="O66" s="34">
        <v>-8444</v>
      </c>
      <c r="P66" s="34">
        <v>-5300</v>
      </c>
      <c r="Q66" s="35">
        <f t="shared" si="11"/>
        <v>339313</v>
      </c>
    </row>
    <row r="67" spans="2:17" hidden="1" outlineLevel="2" x14ac:dyDescent="0.2">
      <c r="B67" s="14" t="s">
        <v>54</v>
      </c>
      <c r="C67" s="33">
        <v>20</v>
      </c>
      <c r="D67" s="33" t="str">
        <f>""</f>
        <v/>
      </c>
      <c r="E67" s="33"/>
      <c r="F67" s="33"/>
      <c r="G67" s="33">
        <v>5522</v>
      </c>
      <c r="H67" s="33" t="s">
        <v>85</v>
      </c>
      <c r="I67" s="34">
        <v>21000</v>
      </c>
      <c r="J67" s="36">
        <v>0</v>
      </c>
      <c r="K67" s="36">
        <v>0</v>
      </c>
      <c r="L67" s="36">
        <v>0</v>
      </c>
      <c r="M67" s="34">
        <v>20366</v>
      </c>
      <c r="N67" s="34">
        <v>72083</v>
      </c>
      <c r="O67" s="34">
        <v>19928</v>
      </c>
      <c r="P67" s="34">
        <v>24100</v>
      </c>
      <c r="Q67" s="35">
        <f t="shared" si="11"/>
        <v>157477</v>
      </c>
    </row>
    <row r="68" spans="2:17" hidden="1" outlineLevel="2" x14ac:dyDescent="0.2">
      <c r="B68" s="14" t="s">
        <v>54</v>
      </c>
      <c r="C68" s="33">
        <v>20</v>
      </c>
      <c r="D68" s="33" t="str">
        <f>""</f>
        <v/>
      </c>
      <c r="E68" s="33"/>
      <c r="F68" s="33"/>
      <c r="G68" s="33">
        <v>5522</v>
      </c>
      <c r="H68" s="33" t="s">
        <v>86</v>
      </c>
      <c r="I68" s="34">
        <v>0</v>
      </c>
      <c r="J68" s="36">
        <v>0</v>
      </c>
      <c r="K68" s="36">
        <v>0</v>
      </c>
      <c r="L68" s="36">
        <v>0</v>
      </c>
      <c r="M68" s="34">
        <v>0</v>
      </c>
      <c r="N68" s="34">
        <v>0</v>
      </c>
      <c r="O68" s="34">
        <v>0</v>
      </c>
      <c r="P68" s="34">
        <v>0</v>
      </c>
      <c r="Q68" s="35">
        <f t="shared" si="11"/>
        <v>0</v>
      </c>
    </row>
    <row r="69" spans="2:17" hidden="1" outlineLevel="2" x14ac:dyDescent="0.2">
      <c r="B69" s="14" t="s">
        <v>54</v>
      </c>
      <c r="C69" s="33">
        <v>20</v>
      </c>
      <c r="D69" s="33" t="str">
        <f>""</f>
        <v/>
      </c>
      <c r="E69" s="33"/>
      <c r="F69" s="33"/>
      <c r="G69" s="33">
        <v>5522</v>
      </c>
      <c r="H69" s="33" t="s">
        <v>87</v>
      </c>
      <c r="I69" s="34">
        <v>226496</v>
      </c>
      <c r="J69" s="36">
        <v>0</v>
      </c>
      <c r="K69" s="36">
        <v>0</v>
      </c>
      <c r="L69" s="36">
        <v>0</v>
      </c>
      <c r="M69" s="34">
        <v>0</v>
      </c>
      <c r="N69" s="34">
        <v>-3400</v>
      </c>
      <c r="O69" s="34">
        <v>-21080</v>
      </c>
      <c r="P69" s="34">
        <v>-15500</v>
      </c>
      <c r="Q69" s="35">
        <f t="shared" si="11"/>
        <v>186516</v>
      </c>
    </row>
    <row r="70" spans="2:17" hidden="1" outlineLevel="2" x14ac:dyDescent="0.2">
      <c r="B70" s="14" t="s">
        <v>54</v>
      </c>
      <c r="C70" s="33">
        <v>20</v>
      </c>
      <c r="D70" s="33" t="str">
        <f>""</f>
        <v/>
      </c>
      <c r="E70" s="33"/>
      <c r="F70" s="33"/>
      <c r="G70" s="33">
        <v>5522</v>
      </c>
      <c r="H70" s="33" t="s">
        <v>88</v>
      </c>
      <c r="I70" s="34">
        <v>19000</v>
      </c>
      <c r="J70" s="36">
        <v>0</v>
      </c>
      <c r="K70" s="36">
        <v>0</v>
      </c>
      <c r="L70" s="36">
        <v>0</v>
      </c>
      <c r="M70" s="34">
        <v>0</v>
      </c>
      <c r="N70" s="34">
        <v>0</v>
      </c>
      <c r="O70" s="34">
        <v>0</v>
      </c>
      <c r="P70" s="34">
        <v>-2300</v>
      </c>
      <c r="Q70" s="35">
        <f t="shared" si="11"/>
        <v>16700</v>
      </c>
    </row>
    <row r="71" spans="2:17" hidden="1" outlineLevel="2" x14ac:dyDescent="0.2">
      <c r="B71" s="14" t="s">
        <v>54</v>
      </c>
      <c r="C71" s="33">
        <v>20</v>
      </c>
      <c r="D71" s="33" t="str">
        <f>""</f>
        <v/>
      </c>
      <c r="E71" s="33"/>
      <c r="F71" s="33"/>
      <c r="G71" s="33">
        <v>5522</v>
      </c>
      <c r="H71" s="33" t="s">
        <v>89</v>
      </c>
      <c r="I71" s="34">
        <v>0</v>
      </c>
      <c r="J71" s="36">
        <v>0</v>
      </c>
      <c r="K71" s="36">
        <v>0</v>
      </c>
      <c r="L71" s="36">
        <v>0</v>
      </c>
      <c r="M71" s="34">
        <v>0</v>
      </c>
      <c r="N71" s="34">
        <v>462</v>
      </c>
      <c r="O71" s="34">
        <v>2464</v>
      </c>
      <c r="P71" s="34">
        <v>5450</v>
      </c>
      <c r="Q71" s="35">
        <f t="shared" si="11"/>
        <v>8376</v>
      </c>
    </row>
    <row r="72" spans="2:17" hidden="1" outlineLevel="2" x14ac:dyDescent="0.2">
      <c r="B72" s="14" t="s">
        <v>54</v>
      </c>
      <c r="C72" s="33">
        <v>20</v>
      </c>
      <c r="D72" s="33" t="str">
        <f>""</f>
        <v/>
      </c>
      <c r="E72" s="33"/>
      <c r="F72" s="33"/>
      <c r="G72" s="33">
        <v>5524</v>
      </c>
      <c r="H72" s="33" t="s">
        <v>90</v>
      </c>
      <c r="I72" s="34">
        <v>2100</v>
      </c>
      <c r="J72" s="36">
        <v>0</v>
      </c>
      <c r="K72" s="36">
        <v>0</v>
      </c>
      <c r="L72" s="36">
        <v>0</v>
      </c>
      <c r="M72" s="34">
        <v>7338</v>
      </c>
      <c r="N72" s="34">
        <v>0</v>
      </c>
      <c r="O72" s="34">
        <v>0</v>
      </c>
      <c r="P72" s="34">
        <v>0</v>
      </c>
      <c r="Q72" s="35">
        <f t="shared" si="11"/>
        <v>9438</v>
      </c>
    </row>
    <row r="73" spans="2:17" hidden="1" outlineLevel="2" x14ac:dyDescent="0.2">
      <c r="B73" s="14" t="s">
        <v>54</v>
      </c>
      <c r="C73" s="33">
        <v>20</v>
      </c>
      <c r="D73" s="33" t="str">
        <f>""</f>
        <v/>
      </c>
      <c r="E73" s="33"/>
      <c r="F73" s="33"/>
      <c r="G73" s="33">
        <v>5525</v>
      </c>
      <c r="H73" s="33" t="s">
        <v>91</v>
      </c>
      <c r="I73" s="34">
        <v>12547</v>
      </c>
      <c r="J73" s="36">
        <v>0</v>
      </c>
      <c r="K73" s="36">
        <v>0</v>
      </c>
      <c r="L73" s="36">
        <v>0</v>
      </c>
      <c r="M73" s="34">
        <v>0</v>
      </c>
      <c r="N73" s="34">
        <v>132</v>
      </c>
      <c r="O73" s="34">
        <v>1444</v>
      </c>
      <c r="P73" s="34">
        <f>4000+5000</f>
        <v>9000</v>
      </c>
      <c r="Q73" s="35">
        <f t="shared" si="11"/>
        <v>23123</v>
      </c>
    </row>
    <row r="74" spans="2:17" hidden="1" outlineLevel="2" x14ac:dyDescent="0.2">
      <c r="B74" s="14" t="s">
        <v>54</v>
      </c>
      <c r="C74" s="33">
        <v>20</v>
      </c>
      <c r="D74" s="33" t="str">
        <f>""</f>
        <v/>
      </c>
      <c r="E74" s="33"/>
      <c r="F74" s="33"/>
      <c r="G74" s="33">
        <v>5532</v>
      </c>
      <c r="H74" s="33" t="s">
        <v>92</v>
      </c>
      <c r="I74" s="34">
        <v>101073</v>
      </c>
      <c r="J74" s="36">
        <v>0</v>
      </c>
      <c r="K74" s="36">
        <v>0</v>
      </c>
      <c r="L74" s="36">
        <v>0</v>
      </c>
      <c r="M74" s="34">
        <v>0</v>
      </c>
      <c r="N74" s="34">
        <v>281</v>
      </c>
      <c r="O74" s="34">
        <v>0</v>
      </c>
      <c r="P74" s="34">
        <v>44800</v>
      </c>
      <c r="Q74" s="35">
        <f t="shared" si="11"/>
        <v>146154</v>
      </c>
    </row>
    <row r="75" spans="2:17" hidden="1" outlineLevel="2" x14ac:dyDescent="0.2">
      <c r="B75" s="14" t="s">
        <v>54</v>
      </c>
      <c r="C75" s="33">
        <v>20</v>
      </c>
      <c r="D75" s="33" t="str">
        <f>""</f>
        <v/>
      </c>
      <c r="E75" s="33"/>
      <c r="F75" s="33"/>
      <c r="G75" s="33">
        <v>5539</v>
      </c>
      <c r="H75" s="33" t="s">
        <v>93</v>
      </c>
      <c r="I75" s="34">
        <v>7000</v>
      </c>
      <c r="J75" s="36">
        <v>0</v>
      </c>
      <c r="K75" s="36">
        <v>0</v>
      </c>
      <c r="L75" s="36">
        <v>0</v>
      </c>
      <c r="M75" s="34">
        <v>2008</v>
      </c>
      <c r="N75" s="34">
        <v>822</v>
      </c>
      <c r="O75" s="34">
        <v>0</v>
      </c>
      <c r="P75" s="34">
        <v>0</v>
      </c>
      <c r="Q75" s="35">
        <f t="shared" si="11"/>
        <v>9830</v>
      </c>
    </row>
    <row r="76" spans="2:17" hidden="1" outlineLevel="2" x14ac:dyDescent="0.2">
      <c r="B76" s="14" t="s">
        <v>54</v>
      </c>
      <c r="C76" s="33">
        <v>20</v>
      </c>
      <c r="D76" s="33" t="str">
        <f>""</f>
        <v/>
      </c>
      <c r="E76" s="33"/>
      <c r="F76" s="33"/>
      <c r="G76" s="33">
        <v>5540</v>
      </c>
      <c r="H76" s="33" t="s">
        <v>94</v>
      </c>
      <c r="I76" s="34">
        <v>28000</v>
      </c>
      <c r="J76" s="36">
        <v>0</v>
      </c>
      <c r="K76" s="36">
        <v>0</v>
      </c>
      <c r="L76" s="36">
        <v>0</v>
      </c>
      <c r="M76" s="34">
        <v>447</v>
      </c>
      <c r="N76" s="34">
        <v>4447</v>
      </c>
      <c r="O76" s="34">
        <v>-1613</v>
      </c>
      <c r="P76" s="34">
        <v>8650</v>
      </c>
      <c r="Q76" s="35">
        <f t="shared" si="11"/>
        <v>39931</v>
      </c>
    </row>
    <row r="77" spans="2:17" hidden="1" outlineLevel="2" x14ac:dyDescent="0.2">
      <c r="B77" s="14" t="s">
        <v>54</v>
      </c>
      <c r="C77" s="33">
        <v>20</v>
      </c>
      <c r="D77" s="33" t="str">
        <f>""</f>
        <v/>
      </c>
      <c r="E77" s="33"/>
      <c r="F77" s="33"/>
      <c r="G77" s="33">
        <v>5540</v>
      </c>
      <c r="H77" s="33" t="s">
        <v>95</v>
      </c>
      <c r="I77" s="34">
        <v>400</v>
      </c>
      <c r="J77" s="36">
        <v>0</v>
      </c>
      <c r="K77" s="36">
        <v>0</v>
      </c>
      <c r="L77" s="36">
        <v>0</v>
      </c>
      <c r="M77" s="34">
        <v>0</v>
      </c>
      <c r="N77" s="34">
        <v>0</v>
      </c>
      <c r="O77" s="34"/>
      <c r="P77" s="34"/>
      <c r="Q77" s="35">
        <f t="shared" si="11"/>
        <v>400</v>
      </c>
    </row>
    <row r="78" spans="2:17" hidden="1" outlineLevel="2" x14ac:dyDescent="0.2">
      <c r="B78" s="14" t="s">
        <v>54</v>
      </c>
      <c r="C78" s="33">
        <v>20</v>
      </c>
      <c r="D78" s="33" t="str">
        <f>""</f>
        <v/>
      </c>
      <c r="E78" s="33"/>
      <c r="F78" s="33"/>
      <c r="G78" s="33">
        <v>5540</v>
      </c>
      <c r="H78" s="33" t="s">
        <v>96</v>
      </c>
      <c r="I78" s="34">
        <v>5000</v>
      </c>
      <c r="J78" s="36">
        <v>0</v>
      </c>
      <c r="K78" s="36">
        <v>0</v>
      </c>
      <c r="L78" s="36">
        <v>0</v>
      </c>
      <c r="M78" s="34">
        <v>0</v>
      </c>
      <c r="N78" s="34">
        <v>0</v>
      </c>
      <c r="O78" s="34"/>
      <c r="P78" s="34"/>
      <c r="Q78" s="35">
        <f t="shared" si="11"/>
        <v>5000</v>
      </c>
    </row>
    <row r="79" spans="2:17" hidden="1" outlineLevel="2" x14ac:dyDescent="0.2">
      <c r="B79" s="14" t="s">
        <v>54</v>
      </c>
      <c r="C79" s="33">
        <v>44</v>
      </c>
      <c r="D79" s="33" t="str">
        <f>""</f>
        <v/>
      </c>
      <c r="E79" s="33"/>
      <c r="F79" s="33"/>
      <c r="G79" s="33">
        <v>55</v>
      </c>
      <c r="H79" s="33" t="s">
        <v>97</v>
      </c>
      <c r="I79" s="34">
        <v>101603</v>
      </c>
      <c r="J79" s="36">
        <v>0</v>
      </c>
      <c r="K79" s="36">
        <v>0</v>
      </c>
      <c r="L79" s="36">
        <v>0</v>
      </c>
      <c r="M79" s="34">
        <v>0</v>
      </c>
      <c r="N79" s="34">
        <v>0</v>
      </c>
      <c r="O79" s="34">
        <v>0</v>
      </c>
      <c r="P79" s="34">
        <v>0</v>
      </c>
      <c r="Q79" s="35">
        <f t="shared" si="11"/>
        <v>101603</v>
      </c>
    </row>
    <row r="80" spans="2:17" outlineLevel="1" x14ac:dyDescent="0.2">
      <c r="B80" s="14" t="s">
        <v>54</v>
      </c>
      <c r="C80" s="33">
        <v>20</v>
      </c>
      <c r="D80" s="33" t="s">
        <v>98</v>
      </c>
      <c r="E80" s="33"/>
      <c r="F80" s="33"/>
      <c r="G80" s="33">
        <v>41</v>
      </c>
      <c r="H80" s="33" t="s">
        <v>99</v>
      </c>
      <c r="I80" s="34">
        <v>2640</v>
      </c>
      <c r="J80" s="36">
        <v>0</v>
      </c>
      <c r="K80" s="36">
        <v>660</v>
      </c>
      <c r="L80" s="36">
        <v>0</v>
      </c>
      <c r="M80" s="34">
        <v>0</v>
      </c>
      <c r="N80" s="34">
        <v>0</v>
      </c>
      <c r="O80" s="34">
        <v>0</v>
      </c>
      <c r="P80" s="34">
        <v>0</v>
      </c>
      <c r="Q80" s="48">
        <f t="shared" si="11"/>
        <v>3300</v>
      </c>
    </row>
    <row r="81" spans="2:17" outlineLevel="1" x14ac:dyDescent="0.2">
      <c r="B81" s="14" t="s">
        <v>54</v>
      </c>
      <c r="C81" s="33">
        <v>60</v>
      </c>
      <c r="D81" s="33" t="str">
        <f>""</f>
        <v/>
      </c>
      <c r="E81" s="33"/>
      <c r="F81" s="33"/>
      <c r="G81" s="33">
        <v>61</v>
      </c>
      <c r="H81" s="33" t="s">
        <v>100</v>
      </c>
      <c r="I81" s="34">
        <v>16800</v>
      </c>
      <c r="J81" s="36">
        <v>0</v>
      </c>
      <c r="K81" s="36">
        <v>0</v>
      </c>
      <c r="L81" s="36">
        <v>0</v>
      </c>
      <c r="M81" s="34">
        <v>0</v>
      </c>
      <c r="N81" s="34">
        <v>0</v>
      </c>
      <c r="O81" s="34">
        <v>0</v>
      </c>
      <c r="P81" s="34">
        <v>0</v>
      </c>
      <c r="Q81" s="48">
        <f t="shared" si="11"/>
        <v>16800</v>
      </c>
    </row>
    <row r="82" spans="2:17" outlineLevel="1" x14ac:dyDescent="0.2">
      <c r="B82" s="14" t="s">
        <v>54</v>
      </c>
      <c r="C82" s="33">
        <v>10</v>
      </c>
      <c r="D82" s="33" t="s">
        <v>79</v>
      </c>
      <c r="E82" s="33"/>
      <c r="F82" s="33"/>
      <c r="G82" s="33">
        <v>601000</v>
      </c>
      <c r="H82" s="33" t="s">
        <v>101</v>
      </c>
      <c r="I82" s="34">
        <v>2017124</v>
      </c>
      <c r="J82" s="36">
        <v>0</v>
      </c>
      <c r="K82" s="36">
        <v>0</v>
      </c>
      <c r="L82" s="36">
        <v>0</v>
      </c>
      <c r="M82" s="34">
        <v>-1383</v>
      </c>
      <c r="N82" s="34">
        <v>0</v>
      </c>
      <c r="O82" s="34">
        <v>-17800</v>
      </c>
      <c r="P82" s="34">
        <v>0</v>
      </c>
      <c r="Q82" s="48">
        <f t="shared" si="11"/>
        <v>1997941</v>
      </c>
    </row>
    <row r="83" spans="2:17" outlineLevel="1" x14ac:dyDescent="0.2">
      <c r="B83" s="14" t="s">
        <v>54</v>
      </c>
      <c r="C83" s="33">
        <v>44</v>
      </c>
      <c r="D83" s="33" t="str">
        <f>""</f>
        <v/>
      </c>
      <c r="E83" s="33"/>
      <c r="F83" s="33"/>
      <c r="G83" s="33">
        <v>601000</v>
      </c>
      <c r="H83" s="33" t="s">
        <v>102</v>
      </c>
      <c r="I83" s="34">
        <v>12334</v>
      </c>
      <c r="J83" s="36">
        <v>0</v>
      </c>
      <c r="K83" s="36">
        <v>0</v>
      </c>
      <c r="L83" s="36">
        <v>0</v>
      </c>
      <c r="M83" s="34">
        <v>0</v>
      </c>
      <c r="N83" s="34">
        <v>0</v>
      </c>
      <c r="O83" s="34">
        <v>0</v>
      </c>
      <c r="P83" s="34">
        <v>0</v>
      </c>
      <c r="Q83" s="48">
        <f t="shared" si="11"/>
        <v>12334</v>
      </c>
    </row>
    <row r="84" spans="2:17" outlineLevel="1" x14ac:dyDescent="0.2">
      <c r="B84" s="14" t="s">
        <v>54</v>
      </c>
      <c r="C84" s="33">
        <v>10</v>
      </c>
      <c r="D84" s="33" t="str">
        <f>""</f>
        <v/>
      </c>
      <c r="E84" s="33"/>
      <c r="F84" s="33"/>
      <c r="G84" s="33">
        <v>601000</v>
      </c>
      <c r="H84" s="33" t="s">
        <v>48</v>
      </c>
      <c r="I84" s="34">
        <v>144163</v>
      </c>
      <c r="J84" s="36">
        <v>0</v>
      </c>
      <c r="K84" s="36">
        <v>0</v>
      </c>
      <c r="L84" s="36">
        <v>0</v>
      </c>
      <c r="M84" s="34">
        <v>0</v>
      </c>
      <c r="N84" s="34">
        <v>0</v>
      </c>
      <c r="O84" s="34">
        <v>0</v>
      </c>
      <c r="P84" s="34">
        <v>0</v>
      </c>
      <c r="Q84" s="48">
        <f t="shared" si="11"/>
        <v>144163</v>
      </c>
    </row>
    <row r="85" spans="2:17" outlineLevel="1" x14ac:dyDescent="0.2">
      <c r="B85" s="14" t="s">
        <v>54</v>
      </c>
      <c r="C85" s="33">
        <v>20</v>
      </c>
      <c r="D85" s="18" t="s">
        <v>49</v>
      </c>
      <c r="E85" s="33"/>
      <c r="F85" s="33"/>
      <c r="G85" s="33">
        <v>15</v>
      </c>
      <c r="H85" s="33" t="s">
        <v>103</v>
      </c>
      <c r="I85" s="34">
        <v>0</v>
      </c>
      <c r="J85" s="36">
        <v>0</v>
      </c>
      <c r="K85" s="36">
        <v>0</v>
      </c>
      <c r="L85" s="36">
        <v>0</v>
      </c>
      <c r="M85" s="34">
        <v>0</v>
      </c>
      <c r="N85" s="34">
        <v>12000</v>
      </c>
      <c r="O85" s="34">
        <v>0</v>
      </c>
      <c r="P85" s="34">
        <v>0</v>
      </c>
      <c r="Q85" s="48">
        <f t="shared" si="11"/>
        <v>12000</v>
      </c>
    </row>
    <row r="86" spans="2:17" x14ac:dyDescent="0.2">
      <c r="B86" s="30" t="s">
        <v>104</v>
      </c>
      <c r="C86" s="30"/>
      <c r="D86" s="30" t="str">
        <f>""</f>
        <v/>
      </c>
      <c r="E86" s="30"/>
      <c r="F86" s="30"/>
      <c r="G86" s="30"/>
      <c r="H86" s="31" t="str">
        <f>"Kulud kokku "&amp;B86</f>
        <v>Kulud kokku Tartu Vangla</v>
      </c>
      <c r="I86" s="32">
        <f t="shared" ref="I86:Q86" si="12">I87+I112+I135+I136+I137+I138+I139+I140</f>
        <v>16617594</v>
      </c>
      <c r="J86" s="51">
        <f t="shared" si="12"/>
        <v>0</v>
      </c>
      <c r="K86" s="51">
        <f t="shared" si="12"/>
        <v>0</v>
      </c>
      <c r="L86" s="51">
        <f t="shared" si="12"/>
        <v>0</v>
      </c>
      <c r="M86" s="32">
        <f t="shared" si="12"/>
        <v>69062</v>
      </c>
      <c r="N86" s="32">
        <f t="shared" si="12"/>
        <v>350768</v>
      </c>
      <c r="O86" s="32">
        <f t="shared" si="12"/>
        <v>104758</v>
      </c>
      <c r="P86" s="32">
        <f t="shared" si="12"/>
        <v>-104447</v>
      </c>
      <c r="Q86" s="32">
        <f t="shared" si="12"/>
        <v>17037735</v>
      </c>
    </row>
    <row r="87" spans="2:17" s="2" customFormat="1" outlineLevel="1" collapsed="1" x14ac:dyDescent="0.2">
      <c r="B87" s="13" t="s">
        <v>105</v>
      </c>
      <c r="C87" s="14">
        <v>20</v>
      </c>
      <c r="D87" s="13" t="str">
        <f>""</f>
        <v/>
      </c>
      <c r="E87" s="13"/>
      <c r="F87" s="13"/>
      <c r="G87" s="13" t="s">
        <v>11</v>
      </c>
      <c r="H87" s="15" t="s">
        <v>12</v>
      </c>
      <c r="I87" s="49">
        <f t="shared" ref="I87:Q87" si="13">SUM(I88:I111)</f>
        <v>10074359</v>
      </c>
      <c r="J87" s="49">
        <f t="shared" si="13"/>
        <v>0</v>
      </c>
      <c r="K87" s="52">
        <f t="shared" si="13"/>
        <v>0</v>
      </c>
      <c r="L87" s="52">
        <f t="shared" si="13"/>
        <v>0</v>
      </c>
      <c r="M87" s="49">
        <f t="shared" si="13"/>
        <v>5807</v>
      </c>
      <c r="N87" s="49">
        <f t="shared" si="13"/>
        <v>228446</v>
      </c>
      <c r="O87" s="49">
        <f t="shared" ref="O87" si="14">SUM(O88:O111)</f>
        <v>8573.0000000000018</v>
      </c>
      <c r="P87" s="49">
        <f>SUM(P88:P111)</f>
        <v>-62737</v>
      </c>
      <c r="Q87" s="49">
        <f t="shared" si="13"/>
        <v>10254448</v>
      </c>
    </row>
    <row r="88" spans="2:17" hidden="1" outlineLevel="2" x14ac:dyDescent="0.2">
      <c r="B88" s="13" t="s">
        <v>105</v>
      </c>
      <c r="C88" s="33">
        <v>20</v>
      </c>
      <c r="D88" s="33" t="str">
        <f>""</f>
        <v/>
      </c>
      <c r="E88" s="33"/>
      <c r="F88" s="33"/>
      <c r="G88" s="33">
        <v>500</v>
      </c>
      <c r="H88" s="33" t="s">
        <v>55</v>
      </c>
      <c r="I88" s="34">
        <v>5764765</v>
      </c>
      <c r="J88" s="36">
        <v>0</v>
      </c>
      <c r="K88" s="36">
        <v>0</v>
      </c>
      <c r="L88" s="36">
        <v>0</v>
      </c>
      <c r="M88" s="34">
        <v>0</v>
      </c>
      <c r="N88" s="34">
        <v>-290000</v>
      </c>
      <c r="O88" s="34">
        <v>-11730.999999999998</v>
      </c>
      <c r="P88" s="34">
        <v>-72712</v>
      </c>
      <c r="Q88" s="35">
        <f t="shared" ref="Q88:Q111" si="15">SUM(I88:P88)</f>
        <v>5390322</v>
      </c>
    </row>
    <row r="89" spans="2:17" hidden="1" outlineLevel="2" x14ac:dyDescent="0.2">
      <c r="B89" s="13" t="s">
        <v>105</v>
      </c>
      <c r="C89" s="33">
        <v>20</v>
      </c>
      <c r="D89" s="33" t="str">
        <f>""</f>
        <v/>
      </c>
      <c r="E89" s="33"/>
      <c r="F89" s="33"/>
      <c r="G89" s="33">
        <v>500</v>
      </c>
      <c r="H89" s="33" t="s">
        <v>56</v>
      </c>
      <c r="I89" s="34">
        <v>187438</v>
      </c>
      <c r="J89" s="36">
        <v>0</v>
      </c>
      <c r="K89" s="36">
        <v>0</v>
      </c>
      <c r="L89" s="36">
        <v>0</v>
      </c>
      <c r="M89" s="34">
        <v>0</v>
      </c>
      <c r="N89" s="34">
        <v>-32000</v>
      </c>
      <c r="O89" s="34">
        <v>0</v>
      </c>
      <c r="P89" s="34">
        <v>0</v>
      </c>
      <c r="Q89" s="35">
        <f t="shared" si="15"/>
        <v>155438</v>
      </c>
    </row>
    <row r="90" spans="2:17" hidden="1" outlineLevel="2" x14ac:dyDescent="0.2">
      <c r="B90" s="13" t="s">
        <v>105</v>
      </c>
      <c r="C90" s="33">
        <v>20</v>
      </c>
      <c r="D90" s="33" t="str">
        <f>""</f>
        <v/>
      </c>
      <c r="E90" s="33"/>
      <c r="F90" s="33"/>
      <c r="G90" s="33">
        <v>500</v>
      </c>
      <c r="H90" s="33" t="s">
        <v>57</v>
      </c>
      <c r="I90" s="34">
        <v>116205</v>
      </c>
      <c r="J90" s="36">
        <v>0</v>
      </c>
      <c r="K90" s="36">
        <v>0</v>
      </c>
      <c r="L90" s="36">
        <v>0</v>
      </c>
      <c r="M90" s="34">
        <v>0</v>
      </c>
      <c r="N90" s="34">
        <v>-40000</v>
      </c>
      <c r="O90" s="34">
        <v>0</v>
      </c>
      <c r="P90" s="34">
        <v>0</v>
      </c>
      <c r="Q90" s="35">
        <f t="shared" si="15"/>
        <v>76205</v>
      </c>
    </row>
    <row r="91" spans="2:17" hidden="1" outlineLevel="2" x14ac:dyDescent="0.2">
      <c r="B91" s="13" t="s">
        <v>105</v>
      </c>
      <c r="C91" s="33">
        <v>20</v>
      </c>
      <c r="D91" s="33" t="str">
        <f>""</f>
        <v/>
      </c>
      <c r="E91" s="33"/>
      <c r="F91" s="33"/>
      <c r="G91" s="33">
        <v>500</v>
      </c>
      <c r="H91" s="33" t="s">
        <v>58</v>
      </c>
      <c r="I91" s="34">
        <v>17959</v>
      </c>
      <c r="J91" s="36">
        <v>0</v>
      </c>
      <c r="K91" s="36">
        <v>0</v>
      </c>
      <c r="L91" s="36">
        <v>0</v>
      </c>
      <c r="M91" s="34">
        <v>0</v>
      </c>
      <c r="N91" s="34">
        <v>-4000</v>
      </c>
      <c r="O91" s="34">
        <v>0</v>
      </c>
      <c r="P91" s="34">
        <v>0</v>
      </c>
      <c r="Q91" s="35">
        <f t="shared" si="15"/>
        <v>13959</v>
      </c>
    </row>
    <row r="92" spans="2:17" hidden="1" outlineLevel="2" x14ac:dyDescent="0.2">
      <c r="B92" s="13" t="s">
        <v>105</v>
      </c>
      <c r="C92" s="33">
        <v>20</v>
      </c>
      <c r="D92" s="33" t="str">
        <f>""</f>
        <v/>
      </c>
      <c r="E92" s="33"/>
      <c r="F92" s="33"/>
      <c r="G92" s="33">
        <v>500</v>
      </c>
      <c r="H92" s="33" t="s">
        <v>59</v>
      </c>
      <c r="I92" s="34">
        <v>77771</v>
      </c>
      <c r="J92" s="36">
        <v>0</v>
      </c>
      <c r="K92" s="36">
        <v>0</v>
      </c>
      <c r="L92" s="36">
        <v>0</v>
      </c>
      <c r="M92" s="34">
        <v>0</v>
      </c>
      <c r="N92" s="34">
        <v>-42500</v>
      </c>
      <c r="O92" s="34">
        <v>0</v>
      </c>
      <c r="P92" s="34">
        <v>0</v>
      </c>
      <c r="Q92" s="35">
        <f t="shared" si="15"/>
        <v>35271</v>
      </c>
    </row>
    <row r="93" spans="2:17" hidden="1" outlineLevel="2" x14ac:dyDescent="0.2">
      <c r="B93" s="13" t="s">
        <v>105</v>
      </c>
      <c r="C93" s="33">
        <v>20</v>
      </c>
      <c r="D93" s="33" t="str">
        <f>""</f>
        <v/>
      </c>
      <c r="E93" s="33"/>
      <c r="F93" s="33"/>
      <c r="G93" s="33">
        <v>500</v>
      </c>
      <c r="H93" s="33" t="s">
        <v>60</v>
      </c>
      <c r="I93" s="34">
        <v>80838</v>
      </c>
      <c r="J93" s="36">
        <v>0</v>
      </c>
      <c r="K93" s="36">
        <v>0</v>
      </c>
      <c r="L93" s="36">
        <v>0</v>
      </c>
      <c r="M93" s="34">
        <v>0</v>
      </c>
      <c r="N93" s="34">
        <v>-6000</v>
      </c>
      <c r="O93" s="34">
        <v>0</v>
      </c>
      <c r="P93" s="34">
        <v>0</v>
      </c>
      <c r="Q93" s="35">
        <f t="shared" si="15"/>
        <v>74838</v>
      </c>
    </row>
    <row r="94" spans="2:17" hidden="1" outlineLevel="2" x14ac:dyDescent="0.2">
      <c r="B94" s="13" t="s">
        <v>105</v>
      </c>
      <c r="C94" s="33">
        <v>20</v>
      </c>
      <c r="D94" s="33" t="str">
        <f>""</f>
        <v/>
      </c>
      <c r="E94" s="33"/>
      <c r="F94" s="33"/>
      <c r="G94" s="33">
        <v>500</v>
      </c>
      <c r="H94" s="33" t="s">
        <v>61</v>
      </c>
      <c r="I94" s="34">
        <v>108702</v>
      </c>
      <c r="J94" s="36">
        <v>0</v>
      </c>
      <c r="K94" s="36">
        <v>0</v>
      </c>
      <c r="L94" s="36">
        <v>0</v>
      </c>
      <c r="M94" s="34">
        <v>0</v>
      </c>
      <c r="N94" s="34">
        <v>184000</v>
      </c>
      <c r="O94" s="34">
        <v>0</v>
      </c>
      <c r="P94" s="34">
        <v>0</v>
      </c>
      <c r="Q94" s="35">
        <f t="shared" si="15"/>
        <v>292702</v>
      </c>
    </row>
    <row r="95" spans="2:17" hidden="1" outlineLevel="2" x14ac:dyDescent="0.2">
      <c r="B95" s="13" t="s">
        <v>105</v>
      </c>
      <c r="C95" s="33">
        <v>20</v>
      </c>
      <c r="D95" s="33" t="str">
        <f>""</f>
        <v/>
      </c>
      <c r="E95" s="33"/>
      <c r="F95" s="33"/>
      <c r="G95" s="33">
        <v>500</v>
      </c>
      <c r="H95" s="33" t="s">
        <v>62</v>
      </c>
      <c r="I95" s="34">
        <v>153612</v>
      </c>
      <c r="J95" s="36">
        <v>0</v>
      </c>
      <c r="K95" s="36">
        <v>0</v>
      </c>
      <c r="L95" s="36">
        <v>0</v>
      </c>
      <c r="M95" s="34">
        <v>0</v>
      </c>
      <c r="N95" s="34">
        <v>137000</v>
      </c>
      <c r="O95" s="34">
        <v>0</v>
      </c>
      <c r="P95" s="34">
        <v>0</v>
      </c>
      <c r="Q95" s="35">
        <f t="shared" si="15"/>
        <v>290612</v>
      </c>
    </row>
    <row r="96" spans="2:17" hidden="1" outlineLevel="2" x14ac:dyDescent="0.2">
      <c r="B96" s="13" t="s">
        <v>105</v>
      </c>
      <c r="C96" s="33">
        <v>20</v>
      </c>
      <c r="D96" s="33" t="str">
        <f>""</f>
        <v/>
      </c>
      <c r="E96" s="33"/>
      <c r="F96" s="33"/>
      <c r="G96" s="33">
        <v>500</v>
      </c>
      <c r="H96" s="33" t="s">
        <v>63</v>
      </c>
      <c r="I96" s="34">
        <v>18400</v>
      </c>
      <c r="J96" s="36">
        <v>0</v>
      </c>
      <c r="K96" s="36">
        <v>0</v>
      </c>
      <c r="L96" s="36">
        <v>0</v>
      </c>
      <c r="M96" s="34">
        <v>0</v>
      </c>
      <c r="N96" s="34">
        <v>10350</v>
      </c>
      <c r="O96" s="34">
        <v>0</v>
      </c>
      <c r="P96" s="34">
        <v>3625</v>
      </c>
      <c r="Q96" s="35">
        <f t="shared" si="15"/>
        <v>32375</v>
      </c>
    </row>
    <row r="97" spans="2:18" hidden="1" outlineLevel="2" x14ac:dyDescent="0.2">
      <c r="B97" s="13" t="s">
        <v>105</v>
      </c>
      <c r="C97" s="33">
        <v>20</v>
      </c>
      <c r="D97" s="33" t="str">
        <f>""</f>
        <v/>
      </c>
      <c r="E97" s="33"/>
      <c r="F97" s="33"/>
      <c r="G97" s="33">
        <v>500</v>
      </c>
      <c r="H97" s="33" t="s">
        <v>64</v>
      </c>
      <c r="I97" s="34">
        <v>536795</v>
      </c>
      <c r="J97" s="36">
        <v>0</v>
      </c>
      <c r="K97" s="36">
        <v>0</v>
      </c>
      <c r="L97" s="36">
        <v>0</v>
      </c>
      <c r="M97" s="34">
        <v>0</v>
      </c>
      <c r="N97" s="34">
        <v>0</v>
      </c>
      <c r="O97" s="34">
        <v>0</v>
      </c>
      <c r="P97" s="34">
        <v>0</v>
      </c>
      <c r="Q97" s="35">
        <f t="shared" si="15"/>
        <v>536795</v>
      </c>
    </row>
    <row r="98" spans="2:18" hidden="1" outlineLevel="2" x14ac:dyDescent="0.2">
      <c r="B98" s="13" t="s">
        <v>105</v>
      </c>
      <c r="C98" s="33">
        <v>20</v>
      </c>
      <c r="D98" s="33" t="str">
        <f>""</f>
        <v/>
      </c>
      <c r="E98" s="33"/>
      <c r="F98" s="33"/>
      <c r="G98" s="33">
        <v>500</v>
      </c>
      <c r="H98" s="33" t="s">
        <v>65</v>
      </c>
      <c r="I98" s="34">
        <v>1196037</v>
      </c>
      <c r="J98" s="36">
        <v>0</v>
      </c>
      <c r="K98" s="36">
        <v>0</v>
      </c>
      <c r="L98" s="36">
        <v>0</v>
      </c>
      <c r="M98" s="34">
        <v>0</v>
      </c>
      <c r="N98" s="34">
        <v>26000</v>
      </c>
      <c r="O98" s="34">
        <v>300</v>
      </c>
      <c r="P98" s="34">
        <v>0</v>
      </c>
      <c r="Q98" s="35">
        <f t="shared" si="15"/>
        <v>1222337</v>
      </c>
    </row>
    <row r="99" spans="2:18" hidden="1" outlineLevel="2" x14ac:dyDescent="0.2">
      <c r="B99" s="13" t="s">
        <v>105</v>
      </c>
      <c r="C99" s="33">
        <v>20</v>
      </c>
      <c r="D99" s="33" t="str">
        <f>""</f>
        <v/>
      </c>
      <c r="E99" s="33"/>
      <c r="F99" s="33"/>
      <c r="G99" s="33">
        <v>500</v>
      </c>
      <c r="H99" s="33" t="s">
        <v>66</v>
      </c>
      <c r="I99" s="34">
        <v>335240</v>
      </c>
      <c r="J99" s="36">
        <v>0</v>
      </c>
      <c r="K99" s="36">
        <v>0</v>
      </c>
      <c r="L99" s="36">
        <v>0</v>
      </c>
      <c r="M99" s="34">
        <v>0</v>
      </c>
      <c r="N99" s="34">
        <v>212435</v>
      </c>
      <c r="O99" s="34">
        <v>0</v>
      </c>
      <c r="P99" s="34">
        <v>0</v>
      </c>
      <c r="Q99" s="35">
        <f t="shared" si="15"/>
        <v>547675</v>
      </c>
    </row>
    <row r="100" spans="2:18" hidden="1" outlineLevel="2" x14ac:dyDescent="0.2">
      <c r="B100" s="13" t="s">
        <v>105</v>
      </c>
      <c r="C100" s="33">
        <v>20</v>
      </c>
      <c r="D100" s="33" t="str">
        <f>""</f>
        <v/>
      </c>
      <c r="E100" s="33"/>
      <c r="F100" s="33"/>
      <c r="G100" s="33">
        <v>500</v>
      </c>
      <c r="H100" s="33" t="s">
        <v>67</v>
      </c>
      <c r="I100" s="34">
        <v>1053949</v>
      </c>
      <c r="J100" s="36">
        <v>0</v>
      </c>
      <c r="K100" s="36">
        <v>0</v>
      </c>
      <c r="L100" s="36">
        <v>0</v>
      </c>
      <c r="M100" s="34">
        <v>0</v>
      </c>
      <c r="N100" s="34">
        <v>20000</v>
      </c>
      <c r="O100" s="34">
        <v>10000</v>
      </c>
      <c r="P100" s="34">
        <v>0</v>
      </c>
      <c r="Q100" s="35">
        <f t="shared" si="15"/>
        <v>1083949</v>
      </c>
    </row>
    <row r="101" spans="2:18" hidden="1" outlineLevel="2" x14ac:dyDescent="0.2">
      <c r="B101" s="13" t="s">
        <v>105</v>
      </c>
      <c r="C101" s="33">
        <v>20</v>
      </c>
      <c r="D101" s="33" t="str">
        <f>""</f>
        <v/>
      </c>
      <c r="E101" s="33"/>
      <c r="F101" s="33"/>
      <c r="G101" s="33">
        <v>500</v>
      </c>
      <c r="H101" s="33" t="s">
        <v>68</v>
      </c>
      <c r="I101" s="34">
        <v>24278</v>
      </c>
      <c r="J101" s="36">
        <v>0</v>
      </c>
      <c r="K101" s="36">
        <v>0</v>
      </c>
      <c r="L101" s="36">
        <v>0</v>
      </c>
      <c r="M101" s="34">
        <v>0</v>
      </c>
      <c r="N101" s="34">
        <v>6000</v>
      </c>
      <c r="O101" s="34">
        <v>0</v>
      </c>
      <c r="P101" s="34">
        <v>0</v>
      </c>
      <c r="Q101" s="35">
        <f t="shared" si="15"/>
        <v>30278</v>
      </c>
    </row>
    <row r="102" spans="2:18" hidden="1" outlineLevel="2" x14ac:dyDescent="0.2">
      <c r="B102" s="13" t="s">
        <v>105</v>
      </c>
      <c r="C102" s="33">
        <v>20</v>
      </c>
      <c r="D102" s="33" t="str">
        <f>""</f>
        <v/>
      </c>
      <c r="E102" s="33"/>
      <c r="F102" s="33"/>
      <c r="G102" s="33">
        <v>500</v>
      </c>
      <c r="H102" s="33" t="s">
        <v>69</v>
      </c>
      <c r="I102" s="34">
        <v>100000</v>
      </c>
      <c r="J102" s="36">
        <v>0</v>
      </c>
      <c r="K102" s="36">
        <v>0</v>
      </c>
      <c r="L102" s="36">
        <v>0</v>
      </c>
      <c r="M102" s="34">
        <v>0</v>
      </c>
      <c r="N102" s="34">
        <v>0</v>
      </c>
      <c r="O102" s="34">
        <v>0</v>
      </c>
      <c r="P102" s="34">
        <v>0</v>
      </c>
      <c r="Q102" s="35">
        <f t="shared" si="15"/>
        <v>100000</v>
      </c>
    </row>
    <row r="103" spans="2:18" hidden="1" outlineLevel="2" x14ac:dyDescent="0.2">
      <c r="B103" s="13" t="s">
        <v>105</v>
      </c>
      <c r="C103" s="33">
        <v>20</v>
      </c>
      <c r="D103" s="33" t="str">
        <f>""</f>
        <v/>
      </c>
      <c r="E103" s="33"/>
      <c r="F103" s="33"/>
      <c r="G103" s="33">
        <v>500</v>
      </c>
      <c r="H103" s="33" t="s">
        <v>106</v>
      </c>
      <c r="I103" s="34">
        <v>2676</v>
      </c>
      <c r="J103" s="36">
        <v>0</v>
      </c>
      <c r="K103" s="36">
        <v>0</v>
      </c>
      <c r="L103" s="36">
        <v>0</v>
      </c>
      <c r="M103" s="34">
        <v>5807</v>
      </c>
      <c r="N103" s="34">
        <v>6072</v>
      </c>
      <c r="O103" s="34">
        <v>0</v>
      </c>
      <c r="P103" s="34">
        <v>0</v>
      </c>
      <c r="Q103" s="35">
        <f t="shared" si="15"/>
        <v>14555</v>
      </c>
    </row>
    <row r="104" spans="2:18" hidden="1" outlineLevel="2" x14ac:dyDescent="0.2">
      <c r="B104" s="13" t="s">
        <v>105</v>
      </c>
      <c r="C104" s="33">
        <v>20</v>
      </c>
      <c r="D104" s="33" t="str">
        <f>""</f>
        <v/>
      </c>
      <c r="E104" s="33"/>
      <c r="F104" s="33"/>
      <c r="G104" s="33">
        <v>500</v>
      </c>
      <c r="H104" s="33" t="s">
        <v>89</v>
      </c>
      <c r="I104" s="34">
        <v>0</v>
      </c>
      <c r="J104" s="36">
        <v>0</v>
      </c>
      <c r="K104" s="36">
        <v>0</v>
      </c>
      <c r="L104" s="36">
        <v>0</v>
      </c>
      <c r="M104" s="34">
        <v>0</v>
      </c>
      <c r="N104" s="34">
        <v>5058</v>
      </c>
      <c r="O104" s="34">
        <v>6744</v>
      </c>
      <c r="P104" s="34">
        <v>0</v>
      </c>
      <c r="Q104" s="35">
        <f t="shared" si="15"/>
        <v>11802</v>
      </c>
    </row>
    <row r="105" spans="2:18" hidden="1" outlineLevel="2" x14ac:dyDescent="0.2">
      <c r="B105" s="13" t="s">
        <v>105</v>
      </c>
      <c r="C105" s="33">
        <v>20</v>
      </c>
      <c r="D105" s="33" t="s">
        <v>16</v>
      </c>
      <c r="E105" s="33"/>
      <c r="F105" s="33"/>
      <c r="G105" s="33">
        <v>50</v>
      </c>
      <c r="H105" s="33" t="s">
        <v>70</v>
      </c>
      <c r="I105" s="34">
        <v>0</v>
      </c>
      <c r="J105" s="36">
        <v>0</v>
      </c>
      <c r="K105" s="36">
        <v>0</v>
      </c>
      <c r="L105" s="36">
        <v>0</v>
      </c>
      <c r="M105" s="34">
        <v>0</v>
      </c>
      <c r="N105" s="34">
        <v>32928</v>
      </c>
      <c r="O105" s="34">
        <v>0</v>
      </c>
      <c r="P105" s="34">
        <v>0</v>
      </c>
      <c r="Q105" s="35">
        <f t="shared" si="15"/>
        <v>32928</v>
      </c>
    </row>
    <row r="106" spans="2:18" hidden="1" outlineLevel="2" x14ac:dyDescent="0.2">
      <c r="B106" s="13" t="s">
        <v>105</v>
      </c>
      <c r="C106" s="33">
        <v>20</v>
      </c>
      <c r="D106" s="33" t="str">
        <f>""</f>
        <v/>
      </c>
      <c r="E106" s="33"/>
      <c r="F106" s="33"/>
      <c r="G106" s="33">
        <v>5008</v>
      </c>
      <c r="H106" s="33" t="s">
        <v>71</v>
      </c>
      <c r="I106" s="34">
        <v>86000</v>
      </c>
      <c r="J106" s="36">
        <v>0</v>
      </c>
      <c r="K106" s="36">
        <v>0</v>
      </c>
      <c r="L106" s="36">
        <v>0</v>
      </c>
      <c r="M106" s="34">
        <v>0</v>
      </c>
      <c r="N106" s="34">
        <v>-7000</v>
      </c>
      <c r="O106" s="34">
        <v>0</v>
      </c>
      <c r="P106" s="34">
        <v>300</v>
      </c>
      <c r="Q106" s="35">
        <f t="shared" si="15"/>
        <v>79300</v>
      </c>
    </row>
    <row r="107" spans="2:18" hidden="1" outlineLevel="2" x14ac:dyDescent="0.2">
      <c r="B107" s="13" t="s">
        <v>105</v>
      </c>
      <c r="C107" s="33">
        <v>20</v>
      </c>
      <c r="D107" s="33" t="str">
        <f>""</f>
        <v/>
      </c>
      <c r="E107" s="33"/>
      <c r="F107" s="33"/>
      <c r="G107" s="33">
        <v>5008</v>
      </c>
      <c r="H107" s="33" t="s">
        <v>72</v>
      </c>
      <c r="I107" s="34">
        <v>16045</v>
      </c>
      <c r="J107" s="36">
        <v>0</v>
      </c>
      <c r="K107" s="36">
        <v>0</v>
      </c>
      <c r="L107" s="36">
        <v>0</v>
      </c>
      <c r="M107" s="34">
        <v>0</v>
      </c>
      <c r="N107" s="34">
        <v>0</v>
      </c>
      <c r="O107" s="34">
        <v>0</v>
      </c>
      <c r="P107" s="34">
        <v>-1000</v>
      </c>
      <c r="Q107" s="35">
        <f t="shared" si="15"/>
        <v>15045</v>
      </c>
    </row>
    <row r="108" spans="2:18" hidden="1" outlineLevel="2" x14ac:dyDescent="0.2">
      <c r="B108" s="13" t="s">
        <v>105</v>
      </c>
      <c r="C108" s="33">
        <v>20</v>
      </c>
      <c r="D108" s="33" t="str">
        <f>""</f>
        <v/>
      </c>
      <c r="E108" s="33"/>
      <c r="F108" s="33"/>
      <c r="G108" s="33">
        <v>505</v>
      </c>
      <c r="H108" s="33" t="s">
        <v>73</v>
      </c>
      <c r="I108" s="34">
        <v>18121</v>
      </c>
      <c r="J108" s="36">
        <v>0</v>
      </c>
      <c r="K108" s="36">
        <v>0</v>
      </c>
      <c r="L108" s="36">
        <v>0</v>
      </c>
      <c r="M108" s="34">
        <v>0</v>
      </c>
      <c r="N108" s="34">
        <v>10103</v>
      </c>
      <c r="O108" s="34">
        <v>3260</v>
      </c>
      <c r="P108" s="34">
        <v>600</v>
      </c>
      <c r="Q108" s="35">
        <f t="shared" si="15"/>
        <v>32084</v>
      </c>
    </row>
    <row r="109" spans="2:18" hidden="1" outlineLevel="2" x14ac:dyDescent="0.2">
      <c r="B109" s="13" t="s">
        <v>105</v>
      </c>
      <c r="C109" s="33">
        <v>20</v>
      </c>
      <c r="D109" s="33" t="str">
        <f>""</f>
        <v/>
      </c>
      <c r="E109" s="33"/>
      <c r="F109" s="33"/>
      <c r="G109" s="33">
        <v>505</v>
      </c>
      <c r="H109" s="33" t="s">
        <v>107</v>
      </c>
      <c r="I109" s="34">
        <v>30000</v>
      </c>
      <c r="J109" s="36">
        <v>0</v>
      </c>
      <c r="K109" s="36">
        <v>0</v>
      </c>
      <c r="L109" s="36">
        <v>0</v>
      </c>
      <c r="M109" s="34">
        <v>0</v>
      </c>
      <c r="N109" s="34">
        <v>0</v>
      </c>
      <c r="O109" s="34">
        <v>0</v>
      </c>
      <c r="P109" s="34">
        <v>0</v>
      </c>
      <c r="Q109" s="35">
        <f t="shared" si="15"/>
        <v>30000</v>
      </c>
    </row>
    <row r="110" spans="2:18" hidden="1" outlineLevel="2" x14ac:dyDescent="0.2">
      <c r="B110" s="13" t="s">
        <v>105</v>
      </c>
      <c r="C110" s="33">
        <v>20</v>
      </c>
      <c r="D110" s="33" t="str">
        <f>""</f>
        <v/>
      </c>
      <c r="E110" s="33"/>
      <c r="F110" s="33"/>
      <c r="G110" s="33">
        <v>505</v>
      </c>
      <c r="H110" s="33" t="s">
        <v>63</v>
      </c>
      <c r="I110" s="34">
        <v>21700</v>
      </c>
      <c r="J110" s="36">
        <v>0</v>
      </c>
      <c r="K110" s="36">
        <v>0</v>
      </c>
      <c r="L110" s="36">
        <v>0</v>
      </c>
      <c r="M110" s="34">
        <v>0</v>
      </c>
      <c r="N110" s="34">
        <v>0</v>
      </c>
      <c r="O110" s="34">
        <v>0</v>
      </c>
      <c r="P110" s="34">
        <v>6450</v>
      </c>
      <c r="Q110" s="35">
        <f t="shared" si="15"/>
        <v>28150</v>
      </c>
    </row>
    <row r="111" spans="2:18" hidden="1" outlineLevel="2" x14ac:dyDescent="0.2">
      <c r="B111" s="13" t="s">
        <v>105</v>
      </c>
      <c r="C111" s="33">
        <v>44</v>
      </c>
      <c r="D111" s="33" t="str">
        <f>""</f>
        <v/>
      </c>
      <c r="E111" s="33"/>
      <c r="F111" s="33"/>
      <c r="G111" s="33">
        <v>50</v>
      </c>
      <c r="H111" s="33" t="s">
        <v>74</v>
      </c>
      <c r="I111" s="34">
        <v>127828</v>
      </c>
      <c r="J111" s="36">
        <v>0</v>
      </c>
      <c r="K111" s="36">
        <v>0</v>
      </c>
      <c r="L111" s="36">
        <v>0</v>
      </c>
      <c r="M111" s="34">
        <v>0</v>
      </c>
      <c r="N111" s="34">
        <v>0</v>
      </c>
      <c r="O111" s="34">
        <v>0</v>
      </c>
      <c r="P111" s="34">
        <v>0</v>
      </c>
      <c r="Q111" s="35">
        <f t="shared" si="15"/>
        <v>127828</v>
      </c>
    </row>
    <row r="112" spans="2:18" s="2" customFormat="1" outlineLevel="1" collapsed="1" x14ac:dyDescent="0.2">
      <c r="B112" s="13" t="s">
        <v>105</v>
      </c>
      <c r="C112" s="14">
        <v>20</v>
      </c>
      <c r="D112" s="13" t="str">
        <f>""</f>
        <v/>
      </c>
      <c r="E112" s="13"/>
      <c r="F112" s="13"/>
      <c r="G112" s="13" t="s">
        <v>30</v>
      </c>
      <c r="H112" s="15" t="s">
        <v>31</v>
      </c>
      <c r="I112" s="23">
        <f t="shared" ref="I112:Q112" si="16">SUM(I113:I134)</f>
        <v>5521012</v>
      </c>
      <c r="J112" s="23">
        <f t="shared" si="16"/>
        <v>0</v>
      </c>
      <c r="K112" s="27">
        <f t="shared" si="16"/>
        <v>0</v>
      </c>
      <c r="L112" s="27">
        <f t="shared" si="16"/>
        <v>0</v>
      </c>
      <c r="M112" s="23">
        <f t="shared" si="16"/>
        <v>46242</v>
      </c>
      <c r="N112" s="23">
        <f t="shared" si="16"/>
        <v>122322</v>
      </c>
      <c r="O112" s="23">
        <f>SUM(O113:O134)</f>
        <v>96185</v>
      </c>
      <c r="P112" s="23">
        <f>SUM(P113:P134)</f>
        <v>-41710</v>
      </c>
      <c r="Q112" s="23">
        <f t="shared" si="16"/>
        <v>5744051</v>
      </c>
      <c r="R112" s="50"/>
    </row>
    <row r="113" spans="2:17" hidden="1" outlineLevel="2" x14ac:dyDescent="0.2">
      <c r="B113" s="14" t="s">
        <v>105</v>
      </c>
      <c r="C113" s="33">
        <v>20</v>
      </c>
      <c r="D113" s="33" t="str">
        <f>""</f>
        <v/>
      </c>
      <c r="E113" s="33"/>
      <c r="F113" s="33"/>
      <c r="G113" s="33">
        <v>5500</v>
      </c>
      <c r="H113" s="33" t="s">
        <v>75</v>
      </c>
      <c r="I113" s="34">
        <v>59946</v>
      </c>
      <c r="J113" s="36">
        <v>0</v>
      </c>
      <c r="K113" s="36">
        <v>0</v>
      </c>
      <c r="L113" s="36">
        <v>0</v>
      </c>
      <c r="M113" s="34">
        <v>1430</v>
      </c>
      <c r="N113" s="34">
        <v>3611</v>
      </c>
      <c r="O113" s="34">
        <v>1938</v>
      </c>
      <c r="P113" s="34">
        <v>3250</v>
      </c>
      <c r="Q113" s="35">
        <f t="shared" ref="Q113:Q140" si="17">SUM(I113:P113)</f>
        <v>70175</v>
      </c>
    </row>
    <row r="114" spans="2:17" hidden="1" outlineLevel="2" x14ac:dyDescent="0.2">
      <c r="B114" s="14" t="s">
        <v>105</v>
      </c>
      <c r="C114" s="33">
        <v>20</v>
      </c>
      <c r="D114" s="33" t="str">
        <f>""</f>
        <v/>
      </c>
      <c r="E114" s="33"/>
      <c r="F114" s="33"/>
      <c r="G114" s="33">
        <v>5503</v>
      </c>
      <c r="H114" s="33" t="s">
        <v>76</v>
      </c>
      <c r="I114" s="34">
        <v>3100</v>
      </c>
      <c r="J114" s="36">
        <v>0</v>
      </c>
      <c r="K114" s="36">
        <v>0</v>
      </c>
      <c r="L114" s="36">
        <v>0</v>
      </c>
      <c r="M114" s="34">
        <v>0</v>
      </c>
      <c r="N114" s="34">
        <v>0</v>
      </c>
      <c r="O114" s="34">
        <v>3799</v>
      </c>
      <c r="P114" s="34">
        <v>-3200</v>
      </c>
      <c r="Q114" s="35">
        <f t="shared" si="17"/>
        <v>3699</v>
      </c>
    </row>
    <row r="115" spans="2:17" hidden="1" outlineLevel="2" x14ac:dyDescent="0.2">
      <c r="B115" s="14" t="s">
        <v>105</v>
      </c>
      <c r="C115" s="33">
        <v>20</v>
      </c>
      <c r="D115" s="33" t="str">
        <f>""</f>
        <v/>
      </c>
      <c r="E115" s="33"/>
      <c r="F115" s="33"/>
      <c r="G115" s="33">
        <v>5504</v>
      </c>
      <c r="H115" s="33" t="s">
        <v>77</v>
      </c>
      <c r="I115" s="34">
        <v>13270</v>
      </c>
      <c r="J115" s="36">
        <v>0</v>
      </c>
      <c r="K115" s="36">
        <v>0</v>
      </c>
      <c r="L115" s="36">
        <v>0</v>
      </c>
      <c r="M115" s="34">
        <v>0</v>
      </c>
      <c r="N115" s="34">
        <v>0</v>
      </c>
      <c r="O115" s="34">
        <v>1120</v>
      </c>
      <c r="P115" s="34">
        <v>-3600</v>
      </c>
      <c r="Q115" s="35">
        <f t="shared" si="17"/>
        <v>10790</v>
      </c>
    </row>
    <row r="116" spans="2:17" hidden="1" outlineLevel="2" x14ac:dyDescent="0.2">
      <c r="B116" s="14" t="s">
        <v>105</v>
      </c>
      <c r="C116" s="33">
        <v>20</v>
      </c>
      <c r="D116" s="33" t="str">
        <f>""</f>
        <v/>
      </c>
      <c r="E116" s="33"/>
      <c r="F116" s="33"/>
      <c r="G116" s="33">
        <v>5511</v>
      </c>
      <c r="H116" s="33" t="s">
        <v>78</v>
      </c>
      <c r="I116" s="34">
        <v>143385</v>
      </c>
      <c r="J116" s="36">
        <v>0</v>
      </c>
      <c r="K116" s="36">
        <v>0</v>
      </c>
      <c r="L116" s="36">
        <v>0</v>
      </c>
      <c r="M116" s="34">
        <v>0</v>
      </c>
      <c r="N116" s="34">
        <v>400</v>
      </c>
      <c r="O116" s="34">
        <v>79</v>
      </c>
      <c r="P116" s="34">
        <v>3060</v>
      </c>
      <c r="Q116" s="35">
        <f t="shared" si="17"/>
        <v>146924</v>
      </c>
    </row>
    <row r="117" spans="2:17" hidden="1" outlineLevel="2" x14ac:dyDescent="0.2">
      <c r="B117" s="14" t="s">
        <v>105</v>
      </c>
      <c r="C117" s="33">
        <v>20</v>
      </c>
      <c r="D117" s="33" t="s">
        <v>79</v>
      </c>
      <c r="E117" s="33"/>
      <c r="F117" s="33"/>
      <c r="G117" s="33">
        <v>5511</v>
      </c>
      <c r="H117" s="33" t="s">
        <v>80</v>
      </c>
      <c r="I117" s="34">
        <v>3938183</v>
      </c>
      <c r="J117" s="36">
        <v>0</v>
      </c>
      <c r="K117" s="36">
        <v>0</v>
      </c>
      <c r="L117" s="36">
        <v>0</v>
      </c>
      <c r="M117" s="34">
        <v>0</v>
      </c>
      <c r="N117" s="34">
        <v>0</v>
      </c>
      <c r="O117" s="34">
        <v>0</v>
      </c>
      <c r="P117" s="34">
        <f>-46760-6410</f>
        <v>-53170</v>
      </c>
      <c r="Q117" s="35">
        <f t="shared" si="17"/>
        <v>3885013</v>
      </c>
    </row>
    <row r="118" spans="2:17" hidden="1" outlineLevel="2" x14ac:dyDescent="0.2">
      <c r="B118" s="14" t="s">
        <v>105</v>
      </c>
      <c r="C118" s="33">
        <v>20</v>
      </c>
      <c r="D118" s="33" t="str">
        <f>""</f>
        <v/>
      </c>
      <c r="E118" s="33"/>
      <c r="F118" s="33"/>
      <c r="G118" s="33">
        <v>5513</v>
      </c>
      <c r="H118" s="33" t="s">
        <v>81</v>
      </c>
      <c r="I118" s="34">
        <v>116337</v>
      </c>
      <c r="J118" s="36">
        <v>0</v>
      </c>
      <c r="K118" s="36">
        <v>0</v>
      </c>
      <c r="L118" s="36">
        <v>0</v>
      </c>
      <c r="M118" s="34">
        <v>0</v>
      </c>
      <c r="N118" s="34">
        <v>0</v>
      </c>
      <c r="O118" s="34">
        <v>-3176</v>
      </c>
      <c r="P118" s="34">
        <v>-18170</v>
      </c>
      <c r="Q118" s="35">
        <f t="shared" si="17"/>
        <v>94991</v>
      </c>
    </row>
    <row r="119" spans="2:17" hidden="1" outlineLevel="2" x14ac:dyDescent="0.2">
      <c r="B119" s="14" t="s">
        <v>105</v>
      </c>
      <c r="C119" s="33">
        <v>20</v>
      </c>
      <c r="D119" s="33" t="str">
        <f>""</f>
        <v/>
      </c>
      <c r="E119" s="33"/>
      <c r="F119" s="33"/>
      <c r="G119" s="33">
        <v>5514</v>
      </c>
      <c r="H119" s="33" t="s">
        <v>82</v>
      </c>
      <c r="I119" s="34">
        <v>9160</v>
      </c>
      <c r="J119" s="36">
        <v>0</v>
      </c>
      <c r="K119" s="36">
        <v>0</v>
      </c>
      <c r="L119" s="36">
        <v>0</v>
      </c>
      <c r="M119" s="34">
        <v>0</v>
      </c>
      <c r="N119" s="34">
        <v>0</v>
      </c>
      <c r="O119" s="34">
        <v>0</v>
      </c>
      <c r="P119" s="34">
        <v>-200</v>
      </c>
      <c r="Q119" s="35">
        <f t="shared" si="17"/>
        <v>8960</v>
      </c>
    </row>
    <row r="120" spans="2:17" hidden="1" outlineLevel="2" x14ac:dyDescent="0.2">
      <c r="B120" s="14" t="s">
        <v>105</v>
      </c>
      <c r="C120" s="33">
        <v>20</v>
      </c>
      <c r="D120" s="33" t="str">
        <f>""</f>
        <v/>
      </c>
      <c r="E120" s="33"/>
      <c r="F120" s="33"/>
      <c r="G120" s="33">
        <v>5515</v>
      </c>
      <c r="H120" s="33" t="s">
        <v>83</v>
      </c>
      <c r="I120" s="34">
        <v>70320</v>
      </c>
      <c r="J120" s="36">
        <v>0</v>
      </c>
      <c r="K120" s="36">
        <v>0</v>
      </c>
      <c r="L120" s="36">
        <v>0</v>
      </c>
      <c r="M120" s="34">
        <v>0</v>
      </c>
      <c r="N120" s="34">
        <v>-550</v>
      </c>
      <c r="O120" s="34">
        <v>515</v>
      </c>
      <c r="P120" s="34">
        <v>4300</v>
      </c>
      <c r="Q120" s="35">
        <f t="shared" si="17"/>
        <v>74585</v>
      </c>
    </row>
    <row r="121" spans="2:17" hidden="1" outlineLevel="2" x14ac:dyDescent="0.2">
      <c r="B121" s="14" t="s">
        <v>105</v>
      </c>
      <c r="C121" s="33">
        <v>20</v>
      </c>
      <c r="D121" s="33" t="str">
        <f>""</f>
        <v/>
      </c>
      <c r="E121" s="33"/>
      <c r="F121" s="33"/>
      <c r="G121" s="33">
        <v>5521</v>
      </c>
      <c r="H121" s="33" t="s">
        <v>84</v>
      </c>
      <c r="I121" s="34">
        <v>300333</v>
      </c>
      <c r="J121" s="36">
        <v>0</v>
      </c>
      <c r="K121" s="36">
        <v>0</v>
      </c>
      <c r="L121" s="36">
        <v>0</v>
      </c>
      <c r="M121" s="34">
        <v>0</v>
      </c>
      <c r="N121" s="34">
        <v>0</v>
      </c>
      <c r="O121" s="34">
        <v>0</v>
      </c>
      <c r="P121" s="34">
        <v>29000</v>
      </c>
      <c r="Q121" s="35">
        <f t="shared" si="17"/>
        <v>329333</v>
      </c>
    </row>
    <row r="122" spans="2:17" hidden="1" outlineLevel="2" x14ac:dyDescent="0.2">
      <c r="B122" s="14" t="s">
        <v>105</v>
      </c>
      <c r="C122" s="33">
        <v>20</v>
      </c>
      <c r="D122" s="33" t="str">
        <f>""</f>
        <v/>
      </c>
      <c r="E122" s="33"/>
      <c r="F122" s="33"/>
      <c r="G122" s="33">
        <v>5522</v>
      </c>
      <c r="H122" s="33" t="s">
        <v>85</v>
      </c>
      <c r="I122" s="34">
        <v>23076</v>
      </c>
      <c r="J122" s="36">
        <v>0</v>
      </c>
      <c r="K122" s="36">
        <v>0</v>
      </c>
      <c r="L122" s="36">
        <v>0</v>
      </c>
      <c r="M122" s="34">
        <v>35172</v>
      </c>
      <c r="N122" s="34">
        <v>102300</v>
      </c>
      <c r="O122" s="34">
        <v>61299</v>
      </c>
      <c r="P122" s="34">
        <v>5000</v>
      </c>
      <c r="Q122" s="35">
        <f t="shared" si="17"/>
        <v>226847</v>
      </c>
    </row>
    <row r="123" spans="2:17" hidden="1" outlineLevel="2" x14ac:dyDescent="0.2">
      <c r="B123" s="14" t="s">
        <v>105</v>
      </c>
      <c r="C123" s="33">
        <v>20</v>
      </c>
      <c r="D123" s="33" t="str">
        <f>""</f>
        <v/>
      </c>
      <c r="E123" s="33"/>
      <c r="F123" s="33"/>
      <c r="G123" s="33">
        <v>5522</v>
      </c>
      <c r="H123" s="33" t="s">
        <v>86</v>
      </c>
      <c r="I123" s="34">
        <v>0</v>
      </c>
      <c r="J123" s="36">
        <v>0</v>
      </c>
      <c r="K123" s="36">
        <v>0</v>
      </c>
      <c r="L123" s="36">
        <v>0</v>
      </c>
      <c r="M123" s="34">
        <v>0</v>
      </c>
      <c r="N123" s="34">
        <v>0</v>
      </c>
      <c r="O123" s="34">
        <v>0</v>
      </c>
      <c r="P123" s="34">
        <v>0</v>
      </c>
      <c r="Q123" s="35">
        <f t="shared" si="17"/>
        <v>0</v>
      </c>
    </row>
    <row r="124" spans="2:17" hidden="1" outlineLevel="2" x14ac:dyDescent="0.2">
      <c r="B124" s="14" t="s">
        <v>105</v>
      </c>
      <c r="C124" s="33">
        <v>20</v>
      </c>
      <c r="D124" s="33" t="str">
        <f>""</f>
        <v/>
      </c>
      <c r="E124" s="33"/>
      <c r="F124" s="33"/>
      <c r="G124" s="33">
        <v>5522</v>
      </c>
      <c r="H124" s="33" t="s">
        <v>87</v>
      </c>
      <c r="I124" s="34">
        <v>181541</v>
      </c>
      <c r="J124" s="36">
        <v>0</v>
      </c>
      <c r="K124" s="36">
        <v>0</v>
      </c>
      <c r="L124" s="36">
        <v>0</v>
      </c>
      <c r="M124" s="34">
        <v>1600</v>
      </c>
      <c r="N124" s="34">
        <v>0</v>
      </c>
      <c r="O124" s="34">
        <v>24000</v>
      </c>
      <c r="P124" s="34">
        <v>8000</v>
      </c>
      <c r="Q124" s="35">
        <f t="shared" si="17"/>
        <v>215141</v>
      </c>
    </row>
    <row r="125" spans="2:17" hidden="1" outlineLevel="2" x14ac:dyDescent="0.2">
      <c r="B125" s="14" t="s">
        <v>105</v>
      </c>
      <c r="C125" s="33">
        <v>20</v>
      </c>
      <c r="D125" s="33" t="str">
        <f>""</f>
        <v/>
      </c>
      <c r="E125" s="33"/>
      <c r="F125" s="33"/>
      <c r="G125" s="33">
        <v>5522</v>
      </c>
      <c r="H125" s="33" t="s">
        <v>88</v>
      </c>
      <c r="I125" s="34">
        <v>14300</v>
      </c>
      <c r="J125" s="36">
        <v>0</v>
      </c>
      <c r="K125" s="36">
        <v>0</v>
      </c>
      <c r="L125" s="36">
        <v>0</v>
      </c>
      <c r="M125" s="34">
        <v>0</v>
      </c>
      <c r="N125" s="34">
        <v>0</v>
      </c>
      <c r="O125" s="34">
        <v>0</v>
      </c>
      <c r="P125" s="34">
        <v>-900</v>
      </c>
      <c r="Q125" s="35">
        <f t="shared" si="17"/>
        <v>13400</v>
      </c>
    </row>
    <row r="126" spans="2:17" hidden="1" outlineLevel="2" x14ac:dyDescent="0.2">
      <c r="B126" s="14" t="s">
        <v>105</v>
      </c>
      <c r="C126" s="33">
        <v>20</v>
      </c>
      <c r="D126" s="33" t="str">
        <f>""</f>
        <v/>
      </c>
      <c r="E126" s="33"/>
      <c r="F126" s="33"/>
      <c r="G126" s="33">
        <v>5522</v>
      </c>
      <c r="H126" s="33" t="s">
        <v>89</v>
      </c>
      <c r="I126" s="34">
        <v>0</v>
      </c>
      <c r="J126" s="36">
        <v>0</v>
      </c>
      <c r="K126" s="36">
        <v>0</v>
      </c>
      <c r="L126" s="36">
        <v>0</v>
      </c>
      <c r="M126" s="34">
        <v>0</v>
      </c>
      <c r="N126" s="34">
        <v>4600</v>
      </c>
      <c r="O126" s="34">
        <v>0</v>
      </c>
      <c r="P126" s="34">
        <v>1830</v>
      </c>
      <c r="Q126" s="35">
        <f t="shared" si="17"/>
        <v>6430</v>
      </c>
    </row>
    <row r="127" spans="2:17" hidden="1" outlineLevel="2" x14ac:dyDescent="0.2">
      <c r="B127" s="14" t="s">
        <v>105</v>
      </c>
      <c r="C127" s="33">
        <v>20</v>
      </c>
      <c r="D127" s="33" t="str">
        <f>""</f>
        <v/>
      </c>
      <c r="E127" s="33"/>
      <c r="F127" s="33"/>
      <c r="G127" s="33">
        <v>5524</v>
      </c>
      <c r="H127" s="33" t="s">
        <v>90</v>
      </c>
      <c r="I127" s="34">
        <v>1565</v>
      </c>
      <c r="J127" s="36">
        <v>0</v>
      </c>
      <c r="K127" s="36">
        <v>0</v>
      </c>
      <c r="L127" s="36">
        <v>0</v>
      </c>
      <c r="M127" s="34">
        <v>0</v>
      </c>
      <c r="N127" s="34">
        <v>0</v>
      </c>
      <c r="O127" s="34">
        <v>0</v>
      </c>
      <c r="P127" s="34">
        <v>0</v>
      </c>
      <c r="Q127" s="35">
        <f t="shared" si="17"/>
        <v>1565</v>
      </c>
    </row>
    <row r="128" spans="2:17" hidden="1" outlineLevel="2" x14ac:dyDescent="0.2">
      <c r="B128" s="14" t="s">
        <v>105</v>
      </c>
      <c r="C128" s="33">
        <v>20</v>
      </c>
      <c r="D128" s="33" t="str">
        <f>""</f>
        <v/>
      </c>
      <c r="E128" s="33"/>
      <c r="F128" s="33"/>
      <c r="G128" s="33">
        <v>5525</v>
      </c>
      <c r="H128" s="33" t="s">
        <v>91</v>
      </c>
      <c r="I128" s="34">
        <v>8961</v>
      </c>
      <c r="J128" s="36">
        <v>0</v>
      </c>
      <c r="K128" s="36">
        <v>0</v>
      </c>
      <c r="L128" s="36">
        <v>0</v>
      </c>
      <c r="M128" s="34">
        <v>0</v>
      </c>
      <c r="N128" s="34">
        <v>0</v>
      </c>
      <c r="O128" s="34">
        <v>0</v>
      </c>
      <c r="P128" s="34">
        <v>-1020</v>
      </c>
      <c r="Q128" s="35">
        <f t="shared" si="17"/>
        <v>7941</v>
      </c>
    </row>
    <row r="129" spans="2:17" hidden="1" outlineLevel="2" x14ac:dyDescent="0.2">
      <c r="B129" s="14" t="s">
        <v>105</v>
      </c>
      <c r="C129" s="33">
        <v>20</v>
      </c>
      <c r="D129" s="33" t="str">
        <f>""</f>
        <v/>
      </c>
      <c r="E129" s="33"/>
      <c r="F129" s="33"/>
      <c r="G129" s="33">
        <v>5532</v>
      </c>
      <c r="H129" s="33" t="s">
        <v>92</v>
      </c>
      <c r="I129" s="34">
        <v>78000</v>
      </c>
      <c r="J129" s="36">
        <v>0</v>
      </c>
      <c r="K129" s="36">
        <v>0</v>
      </c>
      <c r="L129" s="36">
        <v>0</v>
      </c>
      <c r="M129" s="34">
        <v>0</v>
      </c>
      <c r="N129" s="34">
        <v>0</v>
      </c>
      <c r="O129" s="34">
        <v>3000</v>
      </c>
      <c r="P129" s="34">
        <v>3650</v>
      </c>
      <c r="Q129" s="35">
        <f t="shared" si="17"/>
        <v>84650</v>
      </c>
    </row>
    <row r="130" spans="2:17" hidden="1" outlineLevel="2" x14ac:dyDescent="0.2">
      <c r="B130" s="14" t="s">
        <v>105</v>
      </c>
      <c r="C130" s="33">
        <v>20</v>
      </c>
      <c r="D130" s="33" t="str">
        <f>""</f>
        <v/>
      </c>
      <c r="E130" s="33"/>
      <c r="F130" s="33"/>
      <c r="G130" s="33">
        <v>5539</v>
      </c>
      <c r="H130" s="33" t="s">
        <v>93</v>
      </c>
      <c r="I130" s="34">
        <v>7000</v>
      </c>
      <c r="J130" s="36">
        <v>0</v>
      </c>
      <c r="K130" s="36">
        <v>0</v>
      </c>
      <c r="L130" s="36">
        <v>0</v>
      </c>
      <c r="M130" s="34">
        <v>0</v>
      </c>
      <c r="N130" s="34">
        <v>0</v>
      </c>
      <c r="O130" s="34">
        <v>176</v>
      </c>
      <c r="P130" s="34">
        <v>-3000</v>
      </c>
      <c r="Q130" s="35">
        <f t="shared" si="17"/>
        <v>4176</v>
      </c>
    </row>
    <row r="131" spans="2:17" hidden="1" outlineLevel="2" x14ac:dyDescent="0.2">
      <c r="B131" s="14" t="s">
        <v>105</v>
      </c>
      <c r="C131" s="33">
        <v>20</v>
      </c>
      <c r="D131" s="33" t="str">
        <f>""</f>
        <v/>
      </c>
      <c r="E131" s="33"/>
      <c r="F131" s="33"/>
      <c r="G131" s="33">
        <v>5540</v>
      </c>
      <c r="H131" s="33" t="s">
        <v>94</v>
      </c>
      <c r="I131" s="34">
        <v>34250</v>
      </c>
      <c r="J131" s="36">
        <v>0</v>
      </c>
      <c r="K131" s="36">
        <v>0</v>
      </c>
      <c r="L131" s="36">
        <v>0</v>
      </c>
      <c r="M131" s="34">
        <v>8040</v>
      </c>
      <c r="N131" s="34">
        <v>11961</v>
      </c>
      <c r="O131" s="34">
        <v>3435</v>
      </c>
      <c r="P131" s="34">
        <v>-16540</v>
      </c>
      <c r="Q131" s="35">
        <f t="shared" si="17"/>
        <v>41146</v>
      </c>
    </row>
    <row r="132" spans="2:17" hidden="1" outlineLevel="2" x14ac:dyDescent="0.2">
      <c r="B132" s="14" t="s">
        <v>105</v>
      </c>
      <c r="C132" s="33">
        <v>20</v>
      </c>
      <c r="D132" s="33" t="str">
        <f>""</f>
        <v/>
      </c>
      <c r="E132" s="33"/>
      <c r="F132" s="33"/>
      <c r="G132" s="33">
        <v>5540</v>
      </c>
      <c r="H132" s="33" t="s">
        <v>95</v>
      </c>
      <c r="I132" s="34">
        <v>1300</v>
      </c>
      <c r="J132" s="36">
        <v>0</v>
      </c>
      <c r="K132" s="36">
        <v>0</v>
      </c>
      <c r="L132" s="36">
        <v>0</v>
      </c>
      <c r="M132" s="34">
        <v>0</v>
      </c>
      <c r="N132" s="34">
        <v>0</v>
      </c>
      <c r="O132" s="34">
        <v>0</v>
      </c>
      <c r="P132" s="34">
        <v>0</v>
      </c>
      <c r="Q132" s="35">
        <f t="shared" si="17"/>
        <v>1300</v>
      </c>
    </row>
    <row r="133" spans="2:17" hidden="1" outlineLevel="2" x14ac:dyDescent="0.2">
      <c r="B133" s="14" t="s">
        <v>105</v>
      </c>
      <c r="C133" s="33">
        <v>20</v>
      </c>
      <c r="D133" s="33" t="str">
        <f>""</f>
        <v/>
      </c>
      <c r="E133" s="33"/>
      <c r="F133" s="33"/>
      <c r="G133" s="33">
        <v>5540</v>
      </c>
      <c r="H133" s="33" t="s">
        <v>96</v>
      </c>
      <c r="I133" s="34">
        <v>2000</v>
      </c>
      <c r="J133" s="36">
        <v>0</v>
      </c>
      <c r="K133" s="36">
        <v>0</v>
      </c>
      <c r="L133" s="36">
        <v>0</v>
      </c>
      <c r="M133" s="34">
        <v>0</v>
      </c>
      <c r="N133" s="34">
        <v>0</v>
      </c>
      <c r="O133" s="34">
        <v>0</v>
      </c>
      <c r="P133" s="34">
        <v>0</v>
      </c>
      <c r="Q133" s="35">
        <f t="shared" si="17"/>
        <v>2000</v>
      </c>
    </row>
    <row r="134" spans="2:17" hidden="1" outlineLevel="2" x14ac:dyDescent="0.2">
      <c r="B134" s="14" t="s">
        <v>105</v>
      </c>
      <c r="C134" s="33">
        <v>44</v>
      </c>
      <c r="D134" s="33" t="str">
        <f>""</f>
        <v/>
      </c>
      <c r="E134" s="33"/>
      <c r="F134" s="33"/>
      <c r="G134" s="33">
        <v>55</v>
      </c>
      <c r="H134" s="33" t="s">
        <v>97</v>
      </c>
      <c r="I134" s="34">
        <v>514985</v>
      </c>
      <c r="J134" s="36">
        <v>0</v>
      </c>
      <c r="K134" s="36">
        <v>0</v>
      </c>
      <c r="L134" s="36">
        <v>0</v>
      </c>
      <c r="M134" s="34">
        <v>0</v>
      </c>
      <c r="N134" s="34">
        <v>0</v>
      </c>
      <c r="O134" s="34">
        <v>0</v>
      </c>
      <c r="P134" s="34">
        <v>0</v>
      </c>
      <c r="Q134" s="35">
        <f t="shared" si="17"/>
        <v>514985</v>
      </c>
    </row>
    <row r="135" spans="2:17" outlineLevel="1" x14ac:dyDescent="0.2">
      <c r="B135" s="14" t="s">
        <v>105</v>
      </c>
      <c r="C135" s="33">
        <v>20</v>
      </c>
      <c r="D135" s="33" t="s">
        <v>98</v>
      </c>
      <c r="E135" s="33"/>
      <c r="F135" s="33"/>
      <c r="G135" s="33">
        <v>41</v>
      </c>
      <c r="H135" s="33" t="s">
        <v>99</v>
      </c>
      <c r="I135" s="34">
        <v>2060</v>
      </c>
      <c r="J135" s="36">
        <v>0</v>
      </c>
      <c r="K135" s="36">
        <v>0</v>
      </c>
      <c r="L135" s="36">
        <v>0</v>
      </c>
      <c r="M135" s="34">
        <v>0</v>
      </c>
      <c r="N135" s="34">
        <v>0</v>
      </c>
      <c r="O135" s="34">
        <v>0</v>
      </c>
      <c r="P135" s="34">
        <v>0</v>
      </c>
      <c r="Q135" s="48">
        <f t="shared" si="17"/>
        <v>2060</v>
      </c>
    </row>
    <row r="136" spans="2:17" outlineLevel="1" x14ac:dyDescent="0.2">
      <c r="B136" s="14" t="s">
        <v>105</v>
      </c>
      <c r="C136" s="33">
        <v>60</v>
      </c>
      <c r="D136" s="33" t="str">
        <f>""</f>
        <v/>
      </c>
      <c r="E136" s="33"/>
      <c r="F136" s="33"/>
      <c r="G136" s="33">
        <v>61</v>
      </c>
      <c r="H136" s="33" t="s">
        <v>100</v>
      </c>
      <c r="I136" s="34">
        <v>39600</v>
      </c>
      <c r="J136" s="36">
        <v>0</v>
      </c>
      <c r="K136" s="36">
        <v>0</v>
      </c>
      <c r="L136" s="36">
        <v>0</v>
      </c>
      <c r="M136" s="34">
        <v>0</v>
      </c>
      <c r="N136" s="34">
        <v>0</v>
      </c>
      <c r="O136" s="34">
        <v>0</v>
      </c>
      <c r="P136" s="34">
        <v>0</v>
      </c>
      <c r="Q136" s="48">
        <f t="shared" si="17"/>
        <v>39600</v>
      </c>
    </row>
    <row r="137" spans="2:17" outlineLevel="1" x14ac:dyDescent="0.2">
      <c r="B137" s="14" t="s">
        <v>105</v>
      </c>
      <c r="C137" s="33">
        <v>10</v>
      </c>
      <c r="D137" s="33" t="s">
        <v>79</v>
      </c>
      <c r="E137" s="33"/>
      <c r="F137" s="33"/>
      <c r="G137" s="33">
        <v>601000</v>
      </c>
      <c r="H137" s="33" t="s">
        <v>101</v>
      </c>
      <c r="I137" s="34">
        <v>789411</v>
      </c>
      <c r="J137" s="36">
        <v>0</v>
      </c>
      <c r="K137" s="36">
        <v>0</v>
      </c>
      <c r="L137" s="36">
        <v>0</v>
      </c>
      <c r="M137" s="34">
        <v>0</v>
      </c>
      <c r="N137" s="34">
        <v>0</v>
      </c>
      <c r="O137" s="34">
        <v>0</v>
      </c>
      <c r="P137" s="34">
        <v>0</v>
      </c>
      <c r="Q137" s="48">
        <f t="shared" si="17"/>
        <v>789411</v>
      </c>
    </row>
    <row r="138" spans="2:17" outlineLevel="1" x14ac:dyDescent="0.2">
      <c r="B138" s="14" t="s">
        <v>105</v>
      </c>
      <c r="C138" s="33">
        <v>44</v>
      </c>
      <c r="D138" s="33" t="str">
        <f>""</f>
        <v/>
      </c>
      <c r="E138" s="33"/>
      <c r="F138" s="33"/>
      <c r="G138" s="33">
        <v>601000</v>
      </c>
      <c r="H138" s="33" t="s">
        <v>102</v>
      </c>
      <c r="I138" s="34">
        <v>62511</v>
      </c>
      <c r="J138" s="36">
        <v>0</v>
      </c>
      <c r="K138" s="36">
        <v>0</v>
      </c>
      <c r="L138" s="36">
        <v>0</v>
      </c>
      <c r="M138" s="34">
        <v>0</v>
      </c>
      <c r="N138" s="34">
        <v>0</v>
      </c>
      <c r="O138" s="34">
        <v>0</v>
      </c>
      <c r="P138" s="34">
        <v>0</v>
      </c>
      <c r="Q138" s="48">
        <f t="shared" si="17"/>
        <v>62511</v>
      </c>
    </row>
    <row r="139" spans="2:17" outlineLevel="1" x14ac:dyDescent="0.2">
      <c r="B139" s="14" t="s">
        <v>105</v>
      </c>
      <c r="C139" s="33">
        <v>10</v>
      </c>
      <c r="D139" s="33" t="str">
        <f>""</f>
        <v/>
      </c>
      <c r="E139" s="33"/>
      <c r="F139" s="33"/>
      <c r="G139" s="33">
        <v>601000</v>
      </c>
      <c r="H139" s="33" t="s">
        <v>48</v>
      </c>
      <c r="I139" s="34">
        <v>128641</v>
      </c>
      <c r="J139" s="36">
        <v>0</v>
      </c>
      <c r="K139" s="36">
        <v>0</v>
      </c>
      <c r="L139" s="36">
        <v>0</v>
      </c>
      <c r="M139" s="34">
        <v>0</v>
      </c>
      <c r="N139" s="34">
        <v>0</v>
      </c>
      <c r="O139" s="34">
        <v>0</v>
      </c>
      <c r="P139" s="34">
        <v>0</v>
      </c>
      <c r="Q139" s="48">
        <f t="shared" si="17"/>
        <v>128641</v>
      </c>
    </row>
    <row r="140" spans="2:17" outlineLevel="1" x14ac:dyDescent="0.2">
      <c r="B140" s="14" t="s">
        <v>105</v>
      </c>
      <c r="C140" s="33">
        <v>20</v>
      </c>
      <c r="D140" s="18" t="s">
        <v>49</v>
      </c>
      <c r="E140" s="33"/>
      <c r="F140" s="33"/>
      <c r="G140" s="33">
        <v>15</v>
      </c>
      <c r="H140" s="33" t="s">
        <v>103</v>
      </c>
      <c r="I140" s="34">
        <v>0</v>
      </c>
      <c r="J140" s="36">
        <v>0</v>
      </c>
      <c r="K140" s="36">
        <v>0</v>
      </c>
      <c r="L140" s="36">
        <v>0</v>
      </c>
      <c r="M140" s="34">
        <v>17013</v>
      </c>
      <c r="N140" s="34">
        <v>0</v>
      </c>
      <c r="O140" s="34">
        <v>0</v>
      </c>
      <c r="P140" s="34">
        <v>0</v>
      </c>
      <c r="Q140" s="48">
        <f t="shared" si="17"/>
        <v>17013</v>
      </c>
    </row>
    <row r="141" spans="2:17" x14ac:dyDescent="0.2">
      <c r="B141" s="30" t="s">
        <v>108</v>
      </c>
      <c r="C141" s="30"/>
      <c r="D141" s="30" t="str">
        <f>""</f>
        <v/>
      </c>
      <c r="E141" s="30"/>
      <c r="F141" s="30"/>
      <c r="G141" s="30"/>
      <c r="H141" s="31" t="str">
        <f>"Kulud kokku "&amp;B141</f>
        <v>Kulud kokku Viru Vangla</v>
      </c>
      <c r="I141" s="32">
        <f t="shared" ref="I141:Q141" si="18">I142+I165+I192+I193+I194+I195+I196+I197+I198</f>
        <v>23457728</v>
      </c>
      <c r="J141" s="51">
        <f t="shared" si="18"/>
        <v>0</v>
      </c>
      <c r="K141" s="51">
        <f t="shared" si="18"/>
        <v>-660</v>
      </c>
      <c r="L141" s="51">
        <f t="shared" si="18"/>
        <v>536218</v>
      </c>
      <c r="M141" s="32">
        <f t="shared" si="18"/>
        <v>64932</v>
      </c>
      <c r="N141" s="32">
        <f t="shared" si="18"/>
        <v>958449</v>
      </c>
      <c r="O141" s="32">
        <f t="shared" si="18"/>
        <v>102183</v>
      </c>
      <c r="P141" s="32">
        <f t="shared" si="18"/>
        <v>736455</v>
      </c>
      <c r="Q141" s="32">
        <f t="shared" si="18"/>
        <v>25855305</v>
      </c>
    </row>
    <row r="142" spans="2:17" s="2" customFormat="1" outlineLevel="1" collapsed="1" x14ac:dyDescent="0.2">
      <c r="B142" s="13" t="s">
        <v>109</v>
      </c>
      <c r="C142" s="14">
        <v>20</v>
      </c>
      <c r="D142" s="13" t="str">
        <f>""</f>
        <v/>
      </c>
      <c r="E142" s="13"/>
      <c r="F142" s="13"/>
      <c r="G142" s="13" t="s">
        <v>11</v>
      </c>
      <c r="H142" s="15" t="s">
        <v>12</v>
      </c>
      <c r="I142" s="23">
        <f t="shared" ref="I142:Q142" si="19">SUM(I143:I164)</f>
        <v>12956727</v>
      </c>
      <c r="J142" s="23">
        <f t="shared" si="19"/>
        <v>0</v>
      </c>
      <c r="K142" s="27">
        <f t="shared" si="19"/>
        <v>0</v>
      </c>
      <c r="L142" s="27">
        <f t="shared" si="19"/>
        <v>0</v>
      </c>
      <c r="M142" s="23">
        <f t="shared" si="19"/>
        <v>-17097</v>
      </c>
      <c r="N142" s="23">
        <f t="shared" si="19"/>
        <v>153663</v>
      </c>
      <c r="O142" s="23">
        <f t="shared" ref="O142" si="20">SUM(O143:O164)</f>
        <v>-35242</v>
      </c>
      <c r="P142" s="23">
        <f t="shared" si="19"/>
        <v>117278</v>
      </c>
      <c r="Q142" s="23">
        <f t="shared" si="19"/>
        <v>13175329</v>
      </c>
    </row>
    <row r="143" spans="2:17" hidden="1" outlineLevel="2" x14ac:dyDescent="0.2">
      <c r="B143" s="14" t="s">
        <v>109</v>
      </c>
      <c r="C143" s="33">
        <v>20</v>
      </c>
      <c r="D143" s="33" t="str">
        <f>""</f>
        <v/>
      </c>
      <c r="E143" s="33"/>
      <c r="F143" s="33"/>
      <c r="G143" s="33">
        <v>500</v>
      </c>
      <c r="H143" s="33" t="s">
        <v>55</v>
      </c>
      <c r="I143" s="34">
        <v>7544207</v>
      </c>
      <c r="J143" s="36">
        <v>0</v>
      </c>
      <c r="K143" s="36">
        <v>0</v>
      </c>
      <c r="L143" s="36">
        <v>0</v>
      </c>
      <c r="M143" s="34">
        <v>-15000</v>
      </c>
      <c r="N143" s="34">
        <v>-426439</v>
      </c>
      <c r="O143" s="34">
        <v>-30000.999999999996</v>
      </c>
      <c r="P143" s="34">
        <v>-137304</v>
      </c>
      <c r="Q143" s="35">
        <f t="shared" ref="Q143:Q198" si="21">SUM(I143:P143)</f>
        <v>6935463</v>
      </c>
    </row>
    <row r="144" spans="2:17" hidden="1" outlineLevel="2" x14ac:dyDescent="0.2">
      <c r="B144" s="14" t="s">
        <v>109</v>
      </c>
      <c r="C144" s="33">
        <v>20</v>
      </c>
      <c r="D144" s="33" t="str">
        <f>""</f>
        <v/>
      </c>
      <c r="E144" s="33"/>
      <c r="F144" s="33"/>
      <c r="G144" s="33">
        <v>500</v>
      </c>
      <c r="H144" s="33" t="s">
        <v>56</v>
      </c>
      <c r="I144" s="34">
        <v>156522</v>
      </c>
      <c r="J144" s="36">
        <v>0</v>
      </c>
      <c r="K144" s="36">
        <v>0</v>
      </c>
      <c r="L144" s="36">
        <v>0</v>
      </c>
      <c r="M144" s="34">
        <v>0</v>
      </c>
      <c r="N144" s="34">
        <v>-17500</v>
      </c>
      <c r="O144" s="34">
        <v>0</v>
      </c>
      <c r="P144" s="34">
        <v>0</v>
      </c>
      <c r="Q144" s="35">
        <f t="shared" si="21"/>
        <v>139022</v>
      </c>
    </row>
    <row r="145" spans="2:17" hidden="1" outlineLevel="2" x14ac:dyDescent="0.2">
      <c r="B145" s="14" t="s">
        <v>109</v>
      </c>
      <c r="C145" s="33">
        <v>20</v>
      </c>
      <c r="D145" s="33" t="str">
        <f>""</f>
        <v/>
      </c>
      <c r="E145" s="33"/>
      <c r="F145" s="33"/>
      <c r="G145" s="33">
        <v>500</v>
      </c>
      <c r="H145" s="33" t="s">
        <v>57</v>
      </c>
      <c r="I145" s="34">
        <v>94289</v>
      </c>
      <c r="J145" s="36">
        <v>0</v>
      </c>
      <c r="K145" s="36">
        <v>0</v>
      </c>
      <c r="L145" s="36">
        <v>0</v>
      </c>
      <c r="M145" s="34">
        <v>0</v>
      </c>
      <c r="N145" s="34">
        <v>-34800</v>
      </c>
      <c r="O145" s="34">
        <v>0</v>
      </c>
      <c r="P145" s="34">
        <v>0</v>
      </c>
      <c r="Q145" s="35">
        <f t="shared" si="21"/>
        <v>59489</v>
      </c>
    </row>
    <row r="146" spans="2:17" hidden="1" outlineLevel="2" x14ac:dyDescent="0.2">
      <c r="B146" s="14" t="s">
        <v>109</v>
      </c>
      <c r="C146" s="33">
        <v>20</v>
      </c>
      <c r="D146" s="33" t="str">
        <f>""</f>
        <v/>
      </c>
      <c r="E146" s="33"/>
      <c r="F146" s="33"/>
      <c r="G146" s="33">
        <v>500</v>
      </c>
      <c r="H146" s="33" t="s">
        <v>58</v>
      </c>
      <c r="I146" s="34">
        <v>4763</v>
      </c>
      <c r="J146" s="36">
        <v>0</v>
      </c>
      <c r="K146" s="36">
        <v>0</v>
      </c>
      <c r="L146" s="36">
        <v>0</v>
      </c>
      <c r="M146" s="34">
        <v>0</v>
      </c>
      <c r="N146" s="34">
        <v>-2900</v>
      </c>
      <c r="O146" s="34">
        <v>0</v>
      </c>
      <c r="P146" s="34">
        <v>0</v>
      </c>
      <c r="Q146" s="35">
        <f t="shared" si="21"/>
        <v>1863</v>
      </c>
    </row>
    <row r="147" spans="2:17" hidden="1" outlineLevel="2" x14ac:dyDescent="0.2">
      <c r="B147" s="14" t="s">
        <v>109</v>
      </c>
      <c r="C147" s="33">
        <v>20</v>
      </c>
      <c r="D147" s="33" t="str">
        <f>""</f>
        <v/>
      </c>
      <c r="E147" s="33"/>
      <c r="F147" s="33"/>
      <c r="G147" s="33">
        <v>500</v>
      </c>
      <c r="H147" s="33" t="s">
        <v>59</v>
      </c>
      <c r="I147" s="34">
        <v>47748</v>
      </c>
      <c r="J147" s="36">
        <v>0</v>
      </c>
      <c r="K147" s="36">
        <v>0</v>
      </c>
      <c r="L147" s="36">
        <v>0</v>
      </c>
      <c r="M147" s="34">
        <v>0</v>
      </c>
      <c r="N147" s="34">
        <v>-9700</v>
      </c>
      <c r="O147" s="34">
        <v>0</v>
      </c>
      <c r="P147" s="34">
        <v>0</v>
      </c>
      <c r="Q147" s="35">
        <f t="shared" si="21"/>
        <v>38048</v>
      </c>
    </row>
    <row r="148" spans="2:17" hidden="1" outlineLevel="2" x14ac:dyDescent="0.2">
      <c r="B148" s="14" t="s">
        <v>109</v>
      </c>
      <c r="C148" s="33">
        <v>20</v>
      </c>
      <c r="D148" s="33" t="str">
        <f>""</f>
        <v/>
      </c>
      <c r="E148" s="33"/>
      <c r="F148" s="33"/>
      <c r="G148" s="33">
        <v>500</v>
      </c>
      <c r="H148" s="33" t="s">
        <v>60</v>
      </c>
      <c r="I148" s="34">
        <v>110615</v>
      </c>
      <c r="J148" s="36">
        <v>0</v>
      </c>
      <c r="K148" s="36">
        <v>0</v>
      </c>
      <c r="L148" s="36">
        <v>0</v>
      </c>
      <c r="M148" s="34">
        <v>0</v>
      </c>
      <c r="N148" s="34">
        <v>-5600</v>
      </c>
      <c r="O148" s="34">
        <v>0</v>
      </c>
      <c r="P148" s="34">
        <v>0</v>
      </c>
      <c r="Q148" s="35">
        <f t="shared" si="21"/>
        <v>105015</v>
      </c>
    </row>
    <row r="149" spans="2:17" hidden="1" outlineLevel="2" x14ac:dyDescent="0.2">
      <c r="B149" s="14" t="s">
        <v>109</v>
      </c>
      <c r="C149" s="33">
        <v>20</v>
      </c>
      <c r="D149" s="33" t="str">
        <f>""</f>
        <v/>
      </c>
      <c r="E149" s="33"/>
      <c r="F149" s="33"/>
      <c r="G149" s="33">
        <v>500</v>
      </c>
      <c r="H149" s="33" t="s">
        <v>61</v>
      </c>
      <c r="I149" s="34">
        <v>258669</v>
      </c>
      <c r="J149" s="36">
        <v>0</v>
      </c>
      <c r="K149" s="36">
        <v>0</v>
      </c>
      <c r="L149" s="36">
        <v>0</v>
      </c>
      <c r="M149" s="34">
        <v>0</v>
      </c>
      <c r="N149" s="34">
        <v>213100</v>
      </c>
      <c r="O149" s="34">
        <v>0</v>
      </c>
      <c r="P149" s="34">
        <v>0</v>
      </c>
      <c r="Q149" s="35">
        <f t="shared" si="21"/>
        <v>471769</v>
      </c>
    </row>
    <row r="150" spans="2:17" hidden="1" outlineLevel="2" x14ac:dyDescent="0.2">
      <c r="B150" s="14" t="s">
        <v>109</v>
      </c>
      <c r="C150" s="33">
        <v>20</v>
      </c>
      <c r="D150" s="33" t="str">
        <f>""</f>
        <v/>
      </c>
      <c r="E150" s="33"/>
      <c r="F150" s="33"/>
      <c r="G150" s="33">
        <v>500</v>
      </c>
      <c r="H150" s="33" t="s">
        <v>62</v>
      </c>
      <c r="I150" s="34">
        <v>475716</v>
      </c>
      <c r="J150" s="36">
        <v>0</v>
      </c>
      <c r="K150" s="36">
        <v>0</v>
      </c>
      <c r="L150" s="36">
        <v>0</v>
      </c>
      <c r="M150" s="34">
        <v>0</v>
      </c>
      <c r="N150" s="34">
        <v>-84000</v>
      </c>
      <c r="O150" s="34">
        <v>0</v>
      </c>
      <c r="P150" s="34">
        <v>0</v>
      </c>
      <c r="Q150" s="35">
        <f t="shared" si="21"/>
        <v>391716</v>
      </c>
    </row>
    <row r="151" spans="2:17" hidden="1" outlineLevel="2" x14ac:dyDescent="0.2">
      <c r="B151" s="14" t="s">
        <v>109</v>
      </c>
      <c r="C151" s="33">
        <v>20</v>
      </c>
      <c r="D151" s="33" t="str">
        <f>""</f>
        <v/>
      </c>
      <c r="E151" s="33"/>
      <c r="F151" s="33"/>
      <c r="G151" s="33">
        <v>500</v>
      </c>
      <c r="H151" s="33" t="s">
        <v>63</v>
      </c>
      <c r="I151" s="34">
        <v>31400</v>
      </c>
      <c r="J151" s="36">
        <v>0</v>
      </c>
      <c r="K151" s="36">
        <v>0</v>
      </c>
      <c r="L151" s="36">
        <v>0</v>
      </c>
      <c r="M151" s="34">
        <v>0</v>
      </c>
      <c r="N151" s="34">
        <v>20600</v>
      </c>
      <c r="O151" s="34">
        <v>0</v>
      </c>
      <c r="P151" s="34">
        <v>0</v>
      </c>
      <c r="Q151" s="35">
        <f t="shared" si="21"/>
        <v>52000</v>
      </c>
    </row>
    <row r="152" spans="2:17" hidden="1" outlineLevel="2" x14ac:dyDescent="0.2">
      <c r="B152" s="14" t="s">
        <v>109</v>
      </c>
      <c r="C152" s="33">
        <v>20</v>
      </c>
      <c r="D152" s="33" t="str">
        <f>""</f>
        <v/>
      </c>
      <c r="E152" s="33"/>
      <c r="F152" s="33"/>
      <c r="G152" s="33">
        <v>500</v>
      </c>
      <c r="H152" s="33" t="s">
        <v>64</v>
      </c>
      <c r="I152" s="34">
        <v>714461</v>
      </c>
      <c r="J152" s="36">
        <v>0</v>
      </c>
      <c r="K152" s="36">
        <v>0</v>
      </c>
      <c r="L152" s="36">
        <v>0</v>
      </c>
      <c r="M152" s="34">
        <v>0</v>
      </c>
      <c r="N152" s="34">
        <v>-11000</v>
      </c>
      <c r="O152" s="34">
        <v>0</v>
      </c>
      <c r="P152" s="34">
        <v>0</v>
      </c>
      <c r="Q152" s="35">
        <f t="shared" si="21"/>
        <v>703461</v>
      </c>
    </row>
    <row r="153" spans="2:17" hidden="1" outlineLevel="2" x14ac:dyDescent="0.2">
      <c r="B153" s="14" t="s">
        <v>109</v>
      </c>
      <c r="C153" s="33">
        <v>20</v>
      </c>
      <c r="D153" s="33" t="str">
        <f>""</f>
        <v/>
      </c>
      <c r="E153" s="33"/>
      <c r="F153" s="33"/>
      <c r="G153" s="33">
        <v>500</v>
      </c>
      <c r="H153" s="33" t="s">
        <v>65</v>
      </c>
      <c r="I153" s="34">
        <v>1703072</v>
      </c>
      <c r="J153" s="36">
        <v>0</v>
      </c>
      <c r="K153" s="36">
        <v>0</v>
      </c>
      <c r="L153" s="36">
        <v>0</v>
      </c>
      <c r="M153" s="34">
        <v>0</v>
      </c>
      <c r="N153" s="34">
        <v>68380</v>
      </c>
      <c r="O153" s="34">
        <v>669</v>
      </c>
      <c r="P153" s="34">
        <v>0</v>
      </c>
      <c r="Q153" s="35">
        <f t="shared" si="21"/>
        <v>1772121</v>
      </c>
    </row>
    <row r="154" spans="2:17" hidden="1" outlineLevel="2" x14ac:dyDescent="0.2">
      <c r="B154" s="14" t="s">
        <v>109</v>
      </c>
      <c r="C154" s="33">
        <v>20</v>
      </c>
      <c r="D154" s="33" t="str">
        <f>""</f>
        <v/>
      </c>
      <c r="E154" s="33"/>
      <c r="F154" s="33"/>
      <c r="G154" s="33">
        <v>500</v>
      </c>
      <c r="H154" s="33" t="s">
        <v>66</v>
      </c>
      <c r="I154" s="34">
        <v>360703</v>
      </c>
      <c r="J154" s="36">
        <v>0</v>
      </c>
      <c r="K154" s="36">
        <v>0</v>
      </c>
      <c r="L154" s="36">
        <v>0</v>
      </c>
      <c r="M154" s="34">
        <v>0</v>
      </c>
      <c r="N154" s="34">
        <v>257000</v>
      </c>
      <c r="O154" s="34">
        <v>0</v>
      </c>
      <c r="P154" s="34">
        <v>0</v>
      </c>
      <c r="Q154" s="35">
        <f t="shared" si="21"/>
        <v>617703</v>
      </c>
    </row>
    <row r="155" spans="2:17" hidden="1" outlineLevel="2" x14ac:dyDescent="0.2">
      <c r="B155" s="14" t="s">
        <v>109</v>
      </c>
      <c r="C155" s="33">
        <v>20</v>
      </c>
      <c r="D155" s="33" t="str">
        <f>""</f>
        <v/>
      </c>
      <c r="E155" s="33"/>
      <c r="F155" s="33"/>
      <c r="G155" s="33">
        <v>500</v>
      </c>
      <c r="H155" s="33" t="s">
        <v>67</v>
      </c>
      <c r="I155" s="34">
        <v>934242</v>
      </c>
      <c r="J155" s="36">
        <v>0</v>
      </c>
      <c r="K155" s="36">
        <v>0</v>
      </c>
      <c r="L155" s="36">
        <v>0</v>
      </c>
      <c r="M155" s="34">
        <v>0</v>
      </c>
      <c r="N155" s="34">
        <v>-100000</v>
      </c>
      <c r="O155" s="34">
        <v>-9661</v>
      </c>
      <c r="P155" s="34">
        <v>0</v>
      </c>
      <c r="Q155" s="35">
        <f t="shared" si="21"/>
        <v>824581</v>
      </c>
    </row>
    <row r="156" spans="2:17" hidden="1" outlineLevel="2" x14ac:dyDescent="0.2">
      <c r="B156" s="14" t="s">
        <v>109</v>
      </c>
      <c r="C156" s="33">
        <v>20</v>
      </c>
      <c r="D156" s="33" t="str">
        <f>""</f>
        <v/>
      </c>
      <c r="E156" s="33"/>
      <c r="F156" s="33"/>
      <c r="G156" s="33">
        <v>500</v>
      </c>
      <c r="H156" s="33" t="s">
        <v>110</v>
      </c>
      <c r="I156" s="34">
        <v>227337</v>
      </c>
      <c r="J156" s="36">
        <v>0</v>
      </c>
      <c r="K156" s="36">
        <v>0</v>
      </c>
      <c r="L156" s="36">
        <v>0</v>
      </c>
      <c r="M156" s="34">
        <v>0</v>
      </c>
      <c r="N156" s="34">
        <v>226189</v>
      </c>
      <c r="O156" s="34">
        <v>0</v>
      </c>
      <c r="P156" s="34">
        <v>243516</v>
      </c>
      <c r="Q156" s="35">
        <f t="shared" si="21"/>
        <v>697042</v>
      </c>
    </row>
    <row r="157" spans="2:17" hidden="1" outlineLevel="2" x14ac:dyDescent="0.2">
      <c r="B157" s="14" t="s">
        <v>109</v>
      </c>
      <c r="C157" s="33">
        <v>20</v>
      </c>
      <c r="D157" s="33" t="str">
        <f>""</f>
        <v/>
      </c>
      <c r="E157" s="33"/>
      <c r="F157" s="33"/>
      <c r="G157" s="33">
        <v>500</v>
      </c>
      <c r="H157" s="33" t="s">
        <v>68</v>
      </c>
      <c r="I157" s="34">
        <v>24278</v>
      </c>
      <c r="J157" s="36">
        <v>0</v>
      </c>
      <c r="K157" s="36">
        <v>0</v>
      </c>
      <c r="L157" s="36">
        <v>0</v>
      </c>
      <c r="M157" s="34">
        <v>-2125</v>
      </c>
      <c r="N157" s="34">
        <v>27000</v>
      </c>
      <c r="O157" s="34">
        <v>0</v>
      </c>
      <c r="P157" s="34">
        <v>0</v>
      </c>
      <c r="Q157" s="35">
        <f t="shared" si="21"/>
        <v>49153</v>
      </c>
    </row>
    <row r="158" spans="2:17" hidden="1" outlineLevel="2" x14ac:dyDescent="0.2">
      <c r="B158" s="14" t="s">
        <v>109</v>
      </c>
      <c r="C158" s="33">
        <v>20</v>
      </c>
      <c r="D158" s="33" t="str">
        <f>""</f>
        <v/>
      </c>
      <c r="E158" s="33"/>
      <c r="F158" s="33"/>
      <c r="G158" s="33">
        <v>500</v>
      </c>
      <c r="H158" s="33" t="s">
        <v>69</v>
      </c>
      <c r="I158" s="34">
        <v>100000</v>
      </c>
      <c r="J158" s="36">
        <v>0</v>
      </c>
      <c r="K158" s="36">
        <v>0</v>
      </c>
      <c r="L158" s="36">
        <v>0</v>
      </c>
      <c r="M158" s="34">
        <v>0</v>
      </c>
      <c r="N158" s="34">
        <v>0</v>
      </c>
      <c r="O158" s="34">
        <v>0</v>
      </c>
      <c r="P158" s="34">
        <v>0</v>
      </c>
      <c r="Q158" s="35">
        <f t="shared" si="21"/>
        <v>100000</v>
      </c>
    </row>
    <row r="159" spans="2:17" hidden="1" outlineLevel="2" x14ac:dyDescent="0.2">
      <c r="B159" s="14" t="s">
        <v>109</v>
      </c>
      <c r="C159" s="33">
        <v>20</v>
      </c>
      <c r="D159" s="33" t="s">
        <v>16</v>
      </c>
      <c r="E159" s="33"/>
      <c r="F159" s="33"/>
      <c r="G159" s="33">
        <v>50</v>
      </c>
      <c r="H159" s="33" t="s">
        <v>70</v>
      </c>
      <c r="I159" s="34">
        <v>0</v>
      </c>
      <c r="J159" s="36">
        <v>0</v>
      </c>
      <c r="K159" s="36">
        <v>0</v>
      </c>
      <c r="L159" s="36">
        <v>0</v>
      </c>
      <c r="M159" s="34">
        <v>0</v>
      </c>
      <c r="N159" s="34">
        <v>31904</v>
      </c>
      <c r="O159" s="34">
        <v>0</v>
      </c>
      <c r="P159" s="34">
        <v>0</v>
      </c>
      <c r="Q159" s="35">
        <f t="shared" si="21"/>
        <v>31904</v>
      </c>
    </row>
    <row r="160" spans="2:17" hidden="1" outlineLevel="2" x14ac:dyDescent="0.2">
      <c r="B160" s="14" t="s">
        <v>109</v>
      </c>
      <c r="C160" s="33">
        <v>20</v>
      </c>
      <c r="D160" s="33" t="str">
        <f>""</f>
        <v/>
      </c>
      <c r="E160" s="33"/>
      <c r="F160" s="33"/>
      <c r="G160" s="33">
        <v>5008</v>
      </c>
      <c r="H160" s="33" t="s">
        <v>71</v>
      </c>
      <c r="I160" s="34">
        <v>105000</v>
      </c>
      <c r="J160" s="36">
        <v>0</v>
      </c>
      <c r="K160" s="36">
        <v>0</v>
      </c>
      <c r="L160" s="36">
        <v>0</v>
      </c>
      <c r="M160" s="34">
        <v>0</v>
      </c>
      <c r="N160" s="34">
        <v>-18800</v>
      </c>
      <c r="O160" s="34">
        <v>0</v>
      </c>
      <c r="P160" s="34">
        <v>-1184</v>
      </c>
      <c r="Q160" s="35">
        <f t="shared" si="21"/>
        <v>85016</v>
      </c>
    </row>
    <row r="161" spans="2:17" hidden="1" outlineLevel="2" x14ac:dyDescent="0.2">
      <c r="B161" s="14" t="s">
        <v>109</v>
      </c>
      <c r="C161" s="33">
        <v>20</v>
      </c>
      <c r="D161" s="33" t="str">
        <f>""</f>
        <v/>
      </c>
      <c r="E161" s="33"/>
      <c r="F161" s="33"/>
      <c r="G161" s="33">
        <v>5008</v>
      </c>
      <c r="H161" s="33" t="s">
        <v>72</v>
      </c>
      <c r="I161" s="34">
        <v>16045</v>
      </c>
      <c r="J161" s="36">
        <v>0</v>
      </c>
      <c r="K161" s="36">
        <v>0</v>
      </c>
      <c r="L161" s="36">
        <v>0</v>
      </c>
      <c r="M161" s="34">
        <v>0</v>
      </c>
      <c r="N161" s="34">
        <v>12000</v>
      </c>
      <c r="O161" s="34">
        <v>0</v>
      </c>
      <c r="P161" s="34">
        <v>1400</v>
      </c>
      <c r="Q161" s="35">
        <f t="shared" si="21"/>
        <v>29445</v>
      </c>
    </row>
    <row r="162" spans="2:17" hidden="1" outlineLevel="2" x14ac:dyDescent="0.2">
      <c r="B162" s="14" t="s">
        <v>109</v>
      </c>
      <c r="C162" s="33">
        <v>20</v>
      </c>
      <c r="D162" s="33" t="str">
        <f>""</f>
        <v/>
      </c>
      <c r="E162" s="33"/>
      <c r="F162" s="33"/>
      <c r="G162" s="33">
        <v>505</v>
      </c>
      <c r="H162" s="33" t="s">
        <v>73</v>
      </c>
      <c r="I162" s="34">
        <v>20075</v>
      </c>
      <c r="J162" s="36">
        <v>0</v>
      </c>
      <c r="K162" s="36">
        <v>0</v>
      </c>
      <c r="L162" s="36">
        <v>0</v>
      </c>
      <c r="M162" s="34">
        <v>28</v>
      </c>
      <c r="N162" s="34">
        <v>8229</v>
      </c>
      <c r="O162" s="34">
        <v>3751</v>
      </c>
      <c r="P162" s="34">
        <v>4792</v>
      </c>
      <c r="Q162" s="35">
        <f t="shared" si="21"/>
        <v>36875</v>
      </c>
    </row>
    <row r="163" spans="2:17" hidden="1" outlineLevel="2" x14ac:dyDescent="0.2">
      <c r="B163" s="14" t="s">
        <v>109</v>
      </c>
      <c r="C163" s="33">
        <v>20</v>
      </c>
      <c r="D163" s="33" t="str">
        <f>""</f>
        <v/>
      </c>
      <c r="E163" s="33"/>
      <c r="F163" s="33"/>
      <c r="G163" s="33">
        <v>505</v>
      </c>
      <c r="H163" s="33" t="s">
        <v>63</v>
      </c>
      <c r="I163" s="34">
        <v>14500</v>
      </c>
      <c r="J163" s="36">
        <v>0</v>
      </c>
      <c r="K163" s="36">
        <v>0</v>
      </c>
      <c r="L163" s="36">
        <v>0</v>
      </c>
      <c r="M163" s="34">
        <v>0</v>
      </c>
      <c r="N163" s="34">
        <v>0</v>
      </c>
      <c r="O163" s="34">
        <v>0</v>
      </c>
      <c r="P163" s="34">
        <v>6058</v>
      </c>
      <c r="Q163" s="35">
        <f t="shared" si="21"/>
        <v>20558</v>
      </c>
    </row>
    <row r="164" spans="2:17" hidden="1" outlineLevel="2" x14ac:dyDescent="0.2">
      <c r="B164" s="14" t="s">
        <v>109</v>
      </c>
      <c r="C164" s="33">
        <v>44</v>
      </c>
      <c r="D164" s="33" t="str">
        <f>""</f>
        <v/>
      </c>
      <c r="E164" s="33"/>
      <c r="F164" s="33"/>
      <c r="G164" s="33">
        <v>50</v>
      </c>
      <c r="H164" s="33" t="s">
        <v>74</v>
      </c>
      <c r="I164" s="34">
        <v>13085</v>
      </c>
      <c r="J164" s="36">
        <v>0</v>
      </c>
      <c r="K164" s="36">
        <v>0</v>
      </c>
      <c r="L164" s="36">
        <v>0</v>
      </c>
      <c r="M164" s="34">
        <v>0</v>
      </c>
      <c r="N164" s="34">
        <v>0</v>
      </c>
      <c r="O164" s="34">
        <v>0</v>
      </c>
      <c r="P164" s="34">
        <v>0</v>
      </c>
      <c r="Q164" s="35">
        <f t="shared" si="21"/>
        <v>13085</v>
      </c>
    </row>
    <row r="165" spans="2:17" s="2" customFormat="1" outlineLevel="1" collapsed="1" x14ac:dyDescent="0.2">
      <c r="B165" s="13" t="s">
        <v>109</v>
      </c>
      <c r="C165" s="14">
        <v>20</v>
      </c>
      <c r="D165" s="13" t="str">
        <f>""</f>
        <v/>
      </c>
      <c r="E165" s="13"/>
      <c r="F165" s="13"/>
      <c r="G165" s="13" t="s">
        <v>30</v>
      </c>
      <c r="H165" s="15" t="s">
        <v>31</v>
      </c>
      <c r="I165" s="23">
        <f t="shared" ref="I165:Q165" si="22">SUM(I166:I191)</f>
        <v>8815178</v>
      </c>
      <c r="J165" s="23">
        <f t="shared" si="22"/>
        <v>0</v>
      </c>
      <c r="K165" s="27">
        <f t="shared" si="22"/>
        <v>0</v>
      </c>
      <c r="L165" s="23">
        <f t="shared" si="22"/>
        <v>536218</v>
      </c>
      <c r="M165" s="23">
        <f t="shared" si="22"/>
        <v>71605</v>
      </c>
      <c r="N165" s="23">
        <f t="shared" si="22"/>
        <v>739936</v>
      </c>
      <c r="O165" s="23">
        <f t="shared" si="22"/>
        <v>137425</v>
      </c>
      <c r="P165" s="23">
        <f>SUM(P166:P191)</f>
        <v>619177</v>
      </c>
      <c r="Q165" s="23">
        <f t="shared" si="22"/>
        <v>10919539</v>
      </c>
    </row>
    <row r="166" spans="2:17" hidden="1" outlineLevel="2" x14ac:dyDescent="0.2">
      <c r="B166" s="14" t="s">
        <v>109</v>
      </c>
      <c r="C166" s="33">
        <v>20</v>
      </c>
      <c r="D166" s="33" t="str">
        <f>""</f>
        <v/>
      </c>
      <c r="E166" s="33"/>
      <c r="F166" s="33"/>
      <c r="G166" s="33">
        <v>5500</v>
      </c>
      <c r="H166" s="33" t="s">
        <v>75</v>
      </c>
      <c r="I166" s="34">
        <v>81905</v>
      </c>
      <c r="J166" s="36">
        <v>0</v>
      </c>
      <c r="K166" s="36">
        <v>0</v>
      </c>
      <c r="L166" s="36">
        <v>0</v>
      </c>
      <c r="M166" s="34">
        <v>9931</v>
      </c>
      <c r="N166" s="34">
        <v>13965</v>
      </c>
      <c r="O166" s="34">
        <v>839</v>
      </c>
      <c r="P166" s="34">
        <v>10816</v>
      </c>
      <c r="Q166" s="35">
        <f t="shared" si="21"/>
        <v>117456</v>
      </c>
    </row>
    <row r="167" spans="2:17" hidden="1" outlineLevel="2" x14ac:dyDescent="0.2">
      <c r="B167" s="14" t="s">
        <v>109</v>
      </c>
      <c r="C167" s="33">
        <v>20</v>
      </c>
      <c r="D167" s="33" t="str">
        <f>""</f>
        <v/>
      </c>
      <c r="E167" s="33"/>
      <c r="F167" s="33"/>
      <c r="G167" s="33">
        <v>5503</v>
      </c>
      <c r="H167" s="33" t="s">
        <v>76</v>
      </c>
      <c r="I167" s="34">
        <v>7681</v>
      </c>
      <c r="J167" s="36">
        <v>0</v>
      </c>
      <c r="K167" s="36">
        <v>0</v>
      </c>
      <c r="L167" s="36">
        <v>0</v>
      </c>
      <c r="M167" s="34">
        <v>0</v>
      </c>
      <c r="N167" s="34">
        <v>725</v>
      </c>
      <c r="O167" s="34">
        <v>5022</v>
      </c>
      <c r="P167" s="34">
        <v>-4855</v>
      </c>
      <c r="Q167" s="35">
        <f t="shared" si="21"/>
        <v>8573</v>
      </c>
    </row>
    <row r="168" spans="2:17" hidden="1" outlineLevel="2" x14ac:dyDescent="0.2">
      <c r="B168" s="14" t="s">
        <v>109</v>
      </c>
      <c r="C168" s="33">
        <v>20</v>
      </c>
      <c r="D168" s="33" t="str">
        <f>""</f>
        <v/>
      </c>
      <c r="E168" s="33"/>
      <c r="F168" s="33"/>
      <c r="G168" s="33">
        <v>5504</v>
      </c>
      <c r="H168" s="33" t="s">
        <v>77</v>
      </c>
      <c r="I168" s="34">
        <v>19127</v>
      </c>
      <c r="J168" s="36">
        <v>0</v>
      </c>
      <c r="K168" s="36">
        <v>0</v>
      </c>
      <c r="L168" s="36">
        <v>0</v>
      </c>
      <c r="M168" s="34">
        <v>0</v>
      </c>
      <c r="N168" s="34">
        <v>649</v>
      </c>
      <c r="O168" s="34">
        <v>0</v>
      </c>
      <c r="P168" s="34">
        <v>-10209</v>
      </c>
      <c r="Q168" s="35">
        <f t="shared" si="21"/>
        <v>9567</v>
      </c>
    </row>
    <row r="169" spans="2:17" hidden="1" outlineLevel="2" x14ac:dyDescent="0.2">
      <c r="B169" s="14" t="s">
        <v>109</v>
      </c>
      <c r="C169" s="33">
        <v>20</v>
      </c>
      <c r="D169" s="33" t="str">
        <f>""</f>
        <v/>
      </c>
      <c r="E169" s="33"/>
      <c r="F169" s="33"/>
      <c r="G169" s="33">
        <v>5511</v>
      </c>
      <c r="H169" s="33" t="s">
        <v>78</v>
      </c>
      <c r="I169" s="34">
        <v>93758</v>
      </c>
      <c r="J169" s="36">
        <v>0</v>
      </c>
      <c r="K169" s="36">
        <v>0</v>
      </c>
      <c r="L169" s="36">
        <v>0</v>
      </c>
      <c r="M169" s="34">
        <v>0</v>
      </c>
      <c r="N169" s="34">
        <v>-2761</v>
      </c>
      <c r="O169" s="34">
        <v>0</v>
      </c>
      <c r="P169" s="34">
        <v>508</v>
      </c>
      <c r="Q169" s="35">
        <f t="shared" si="21"/>
        <v>91505</v>
      </c>
    </row>
    <row r="170" spans="2:17" hidden="1" outlineLevel="2" x14ac:dyDescent="0.2">
      <c r="B170" s="14" t="s">
        <v>109</v>
      </c>
      <c r="C170" s="33">
        <v>20</v>
      </c>
      <c r="D170" s="33" t="s">
        <v>79</v>
      </c>
      <c r="E170" s="33"/>
      <c r="F170" s="33"/>
      <c r="G170" s="33">
        <v>5511</v>
      </c>
      <c r="H170" s="33" t="s">
        <v>80</v>
      </c>
      <c r="I170" s="34">
        <v>7419522</v>
      </c>
      <c r="J170" s="36">
        <v>0</v>
      </c>
      <c r="K170" s="36">
        <v>0</v>
      </c>
      <c r="L170" s="36">
        <v>0</v>
      </c>
      <c r="M170" s="34">
        <v>0</v>
      </c>
      <c r="N170" s="34">
        <v>0</v>
      </c>
      <c r="O170" s="34">
        <v>0</v>
      </c>
      <c r="P170" s="34">
        <v>30000</v>
      </c>
      <c r="Q170" s="35">
        <f t="shared" si="21"/>
        <v>7449522</v>
      </c>
    </row>
    <row r="171" spans="2:17" hidden="1" outlineLevel="2" x14ac:dyDescent="0.2">
      <c r="B171" s="14" t="s">
        <v>109</v>
      </c>
      <c r="C171" s="33">
        <v>20</v>
      </c>
      <c r="D171" s="33" t="str">
        <f>""</f>
        <v/>
      </c>
      <c r="E171" s="33"/>
      <c r="F171" s="33"/>
      <c r="G171" s="33">
        <v>5513</v>
      </c>
      <c r="H171" s="33" t="s">
        <v>81</v>
      </c>
      <c r="I171" s="34">
        <v>140410</v>
      </c>
      <c r="J171" s="36">
        <v>0</v>
      </c>
      <c r="K171" s="36">
        <v>0</v>
      </c>
      <c r="L171" s="36">
        <v>0</v>
      </c>
      <c r="M171" s="34">
        <v>3114</v>
      </c>
      <c r="N171" s="34">
        <v>2252</v>
      </c>
      <c r="O171" s="34">
        <v>1665</v>
      </c>
      <c r="P171" s="34">
        <v>-37022</v>
      </c>
      <c r="Q171" s="35">
        <f t="shared" si="21"/>
        <v>110419</v>
      </c>
    </row>
    <row r="172" spans="2:17" hidden="1" outlineLevel="2" x14ac:dyDescent="0.2">
      <c r="B172" s="14" t="s">
        <v>109</v>
      </c>
      <c r="C172" s="33">
        <v>20</v>
      </c>
      <c r="D172" s="33" t="str">
        <f>""</f>
        <v/>
      </c>
      <c r="E172" s="33"/>
      <c r="F172" s="33"/>
      <c r="G172" s="33">
        <v>5514</v>
      </c>
      <c r="H172" s="33" t="s">
        <v>82</v>
      </c>
      <c r="I172" s="34">
        <v>5100</v>
      </c>
      <c r="J172" s="36">
        <v>0</v>
      </c>
      <c r="K172" s="36">
        <v>0</v>
      </c>
      <c r="L172" s="36">
        <v>0</v>
      </c>
      <c r="M172" s="34">
        <v>0</v>
      </c>
      <c r="N172" s="34">
        <v>2761</v>
      </c>
      <c r="O172" s="34">
        <v>0</v>
      </c>
      <c r="P172" s="34">
        <v>-1155</v>
      </c>
      <c r="Q172" s="35">
        <f t="shared" si="21"/>
        <v>6706</v>
      </c>
    </row>
    <row r="173" spans="2:17" hidden="1" outlineLevel="2" x14ac:dyDescent="0.2">
      <c r="B173" s="14" t="s">
        <v>109</v>
      </c>
      <c r="C173" s="33">
        <v>20</v>
      </c>
      <c r="D173" s="33" t="str">
        <f>""</f>
        <v/>
      </c>
      <c r="E173" s="33"/>
      <c r="F173" s="33"/>
      <c r="G173" s="33">
        <v>5515</v>
      </c>
      <c r="H173" s="33" t="s">
        <v>83</v>
      </c>
      <c r="I173" s="34">
        <v>61700</v>
      </c>
      <c r="J173" s="36">
        <v>0</v>
      </c>
      <c r="K173" s="36">
        <v>0</v>
      </c>
      <c r="L173" s="36">
        <v>0</v>
      </c>
      <c r="M173" s="34">
        <v>15000</v>
      </c>
      <c r="N173" s="34">
        <v>0</v>
      </c>
      <c r="O173" s="34">
        <v>7170</v>
      </c>
      <c r="P173" s="34">
        <v>36689</v>
      </c>
      <c r="Q173" s="35">
        <f t="shared" si="21"/>
        <v>120559</v>
      </c>
    </row>
    <row r="174" spans="2:17" hidden="1" outlineLevel="2" x14ac:dyDescent="0.2">
      <c r="B174" s="14" t="s">
        <v>109</v>
      </c>
      <c r="C174" s="33">
        <v>20</v>
      </c>
      <c r="D174" s="33" t="str">
        <f>""</f>
        <v/>
      </c>
      <c r="E174" s="33"/>
      <c r="F174" s="33"/>
      <c r="G174" s="33">
        <v>5521</v>
      </c>
      <c r="H174" s="33" t="s">
        <v>84</v>
      </c>
      <c r="I174" s="34">
        <v>267527</v>
      </c>
      <c r="J174" s="36">
        <v>0</v>
      </c>
      <c r="K174" s="36">
        <v>0</v>
      </c>
      <c r="L174" s="36">
        <v>0</v>
      </c>
      <c r="M174" s="34">
        <v>982</v>
      </c>
      <c r="N174" s="34">
        <v>561</v>
      </c>
      <c r="O174" s="34">
        <v>2007</v>
      </c>
      <c r="P174" s="34">
        <v>6212</v>
      </c>
      <c r="Q174" s="35">
        <f t="shared" si="21"/>
        <v>277289</v>
      </c>
    </row>
    <row r="175" spans="2:17" hidden="1" outlineLevel="2" x14ac:dyDescent="0.2">
      <c r="B175" s="14" t="s">
        <v>109</v>
      </c>
      <c r="C175" s="33">
        <v>20</v>
      </c>
      <c r="D175" s="33" t="str">
        <f>""</f>
        <v/>
      </c>
      <c r="E175" s="33"/>
      <c r="F175" s="33"/>
      <c r="G175" s="33">
        <v>5522</v>
      </c>
      <c r="H175" s="33" t="s">
        <v>85</v>
      </c>
      <c r="I175" s="34">
        <v>28160</v>
      </c>
      <c r="J175" s="36">
        <v>0</v>
      </c>
      <c r="K175" s="36">
        <v>0</v>
      </c>
      <c r="L175" s="36">
        <v>0</v>
      </c>
      <c r="M175" s="34">
        <v>39403</v>
      </c>
      <c r="N175" s="34">
        <v>64777</v>
      </c>
      <c r="O175" s="34">
        <v>60231</v>
      </c>
      <c r="P175" s="34">
        <v>-758</v>
      </c>
      <c r="Q175" s="35">
        <f t="shared" si="21"/>
        <v>191813</v>
      </c>
    </row>
    <row r="176" spans="2:17" hidden="1" outlineLevel="2" x14ac:dyDescent="0.2">
      <c r="B176" s="14" t="s">
        <v>109</v>
      </c>
      <c r="C176" s="33">
        <v>20</v>
      </c>
      <c r="D176" s="33" t="str">
        <f>""</f>
        <v/>
      </c>
      <c r="E176" s="33"/>
      <c r="F176" s="33"/>
      <c r="G176" s="33">
        <v>5522</v>
      </c>
      <c r="H176" s="33" t="s">
        <v>86</v>
      </c>
      <c r="I176" s="34">
        <v>0</v>
      </c>
      <c r="J176" s="36">
        <v>0</v>
      </c>
      <c r="K176" s="36">
        <v>0</v>
      </c>
      <c r="L176" s="36">
        <v>0</v>
      </c>
      <c r="M176" s="34">
        <v>0</v>
      </c>
      <c r="N176" s="34">
        <v>0</v>
      </c>
      <c r="O176" s="34">
        <v>0</v>
      </c>
      <c r="P176" s="34">
        <v>0</v>
      </c>
      <c r="Q176" s="35">
        <f t="shared" si="21"/>
        <v>0</v>
      </c>
    </row>
    <row r="177" spans="2:17" hidden="1" outlineLevel="2" x14ac:dyDescent="0.2">
      <c r="B177" s="14" t="s">
        <v>109</v>
      </c>
      <c r="C177" s="33">
        <v>20</v>
      </c>
      <c r="D177" s="33" t="str">
        <f>""</f>
        <v/>
      </c>
      <c r="E177" s="33"/>
      <c r="F177" s="33"/>
      <c r="G177" s="33">
        <v>5522</v>
      </c>
      <c r="H177" s="33" t="s">
        <v>87</v>
      </c>
      <c r="I177" s="34">
        <v>111962</v>
      </c>
      <c r="J177" s="36">
        <v>0</v>
      </c>
      <c r="K177" s="36">
        <v>0</v>
      </c>
      <c r="L177" s="36">
        <v>0</v>
      </c>
      <c r="M177" s="34">
        <v>250</v>
      </c>
      <c r="N177" s="34">
        <v>1970</v>
      </c>
      <c r="O177" s="34">
        <v>2955</v>
      </c>
      <c r="P177" s="34">
        <v>114544</v>
      </c>
      <c r="Q177" s="35">
        <f t="shared" si="21"/>
        <v>231681</v>
      </c>
    </row>
    <row r="178" spans="2:17" hidden="1" outlineLevel="2" x14ac:dyDescent="0.2">
      <c r="B178" s="14" t="s">
        <v>109</v>
      </c>
      <c r="C178" s="33">
        <v>20</v>
      </c>
      <c r="D178" s="33" t="str">
        <f>""</f>
        <v/>
      </c>
      <c r="E178" s="33"/>
      <c r="F178" s="33"/>
      <c r="G178" s="33">
        <v>5522</v>
      </c>
      <c r="H178" s="33" t="s">
        <v>111</v>
      </c>
      <c r="I178" s="34">
        <v>310000</v>
      </c>
      <c r="J178" s="36">
        <v>0</v>
      </c>
      <c r="K178" s="36">
        <v>0</v>
      </c>
      <c r="L178" s="36">
        <v>0</v>
      </c>
      <c r="M178" s="34">
        <v>0</v>
      </c>
      <c r="N178" s="34">
        <v>0</v>
      </c>
      <c r="O178" s="34">
        <v>0</v>
      </c>
      <c r="P178" s="34">
        <v>106584</v>
      </c>
      <c r="Q178" s="35">
        <f t="shared" si="21"/>
        <v>416584</v>
      </c>
    </row>
    <row r="179" spans="2:17" hidden="1" outlineLevel="2" x14ac:dyDescent="0.2">
      <c r="B179" s="14" t="s">
        <v>109</v>
      </c>
      <c r="C179" s="33">
        <v>20</v>
      </c>
      <c r="D179" s="33" t="str">
        <f>""</f>
        <v/>
      </c>
      <c r="E179" s="33"/>
      <c r="F179" s="33"/>
      <c r="G179" s="33">
        <v>5522</v>
      </c>
      <c r="H179" s="33" t="s">
        <v>88</v>
      </c>
      <c r="I179" s="34">
        <v>20000</v>
      </c>
      <c r="J179" s="36">
        <v>0</v>
      </c>
      <c r="K179" s="36">
        <v>0</v>
      </c>
      <c r="L179" s="36">
        <v>0</v>
      </c>
      <c r="M179" s="34">
        <v>0</v>
      </c>
      <c r="N179" s="34">
        <v>0</v>
      </c>
      <c r="O179" s="34">
        <v>0</v>
      </c>
      <c r="P179" s="34">
        <v>-1841</v>
      </c>
      <c r="Q179" s="35">
        <f t="shared" si="21"/>
        <v>18159</v>
      </c>
    </row>
    <row r="180" spans="2:17" hidden="1" outlineLevel="2" x14ac:dyDescent="0.2">
      <c r="B180" s="14" t="s">
        <v>109</v>
      </c>
      <c r="C180" s="33">
        <v>20</v>
      </c>
      <c r="D180" s="33" t="s">
        <v>112</v>
      </c>
      <c r="E180" s="33"/>
      <c r="F180" s="33"/>
      <c r="G180" s="33">
        <v>5522</v>
      </c>
      <c r="H180" s="33" t="s">
        <v>113</v>
      </c>
      <c r="I180" s="34">
        <v>0</v>
      </c>
      <c r="J180" s="36">
        <v>0</v>
      </c>
      <c r="K180" s="36">
        <v>0</v>
      </c>
      <c r="L180" s="36">
        <v>536218</v>
      </c>
      <c r="M180" s="34">
        <v>0</v>
      </c>
      <c r="N180" s="34">
        <v>0</v>
      </c>
      <c r="O180" s="34">
        <v>0</v>
      </c>
      <c r="P180" s="34">
        <v>0</v>
      </c>
      <c r="Q180" s="35">
        <f t="shared" si="21"/>
        <v>536218</v>
      </c>
    </row>
    <row r="181" spans="2:17" hidden="1" outlineLevel="2" x14ac:dyDescent="0.2">
      <c r="B181" s="14" t="s">
        <v>109</v>
      </c>
      <c r="C181" s="33">
        <v>20</v>
      </c>
      <c r="D181" s="33" t="s">
        <v>114</v>
      </c>
      <c r="E181" s="33"/>
      <c r="F181" s="33"/>
      <c r="G181" s="33">
        <v>5522</v>
      </c>
      <c r="H181" s="33" t="s">
        <v>113</v>
      </c>
      <c r="I181" s="34">
        <v>0</v>
      </c>
      <c r="J181" s="36">
        <v>0</v>
      </c>
      <c r="K181" s="36">
        <v>0</v>
      </c>
      <c r="L181" s="36">
        <v>0</v>
      </c>
      <c r="M181" s="34">
        <v>0</v>
      </c>
      <c r="N181" s="34">
        <v>650000</v>
      </c>
      <c r="O181" s="34">
        <v>0</v>
      </c>
      <c r="P181" s="34">
        <v>0</v>
      </c>
      <c r="Q181" s="35">
        <f t="shared" si="21"/>
        <v>650000</v>
      </c>
    </row>
    <row r="182" spans="2:17" hidden="1" outlineLevel="2" x14ac:dyDescent="0.2">
      <c r="B182" s="14" t="s">
        <v>109</v>
      </c>
      <c r="C182" s="33">
        <v>20</v>
      </c>
      <c r="D182" s="33" t="s">
        <v>115</v>
      </c>
      <c r="E182" s="33"/>
      <c r="F182" s="33"/>
      <c r="G182" s="33">
        <v>5522</v>
      </c>
      <c r="H182" s="33" t="s">
        <v>113</v>
      </c>
      <c r="I182" s="34">
        <v>0</v>
      </c>
      <c r="J182" s="36">
        <v>0</v>
      </c>
      <c r="K182" s="36">
        <v>0</v>
      </c>
      <c r="L182" s="36">
        <v>0</v>
      </c>
      <c r="M182" s="34">
        <v>0</v>
      </c>
      <c r="N182" s="34">
        <v>0</v>
      </c>
      <c r="O182" s="34">
        <v>0</v>
      </c>
      <c r="P182" s="34">
        <v>350000</v>
      </c>
      <c r="Q182" s="35">
        <f t="shared" si="21"/>
        <v>350000</v>
      </c>
    </row>
    <row r="183" spans="2:17" hidden="1" outlineLevel="2" x14ac:dyDescent="0.2">
      <c r="B183" s="14" t="s">
        <v>109</v>
      </c>
      <c r="C183" s="33">
        <v>20</v>
      </c>
      <c r="D183" s="33" t="str">
        <f>""</f>
        <v/>
      </c>
      <c r="E183" s="33"/>
      <c r="F183" s="33"/>
      <c r="G183" s="33">
        <v>5524</v>
      </c>
      <c r="H183" s="33" t="s">
        <v>90</v>
      </c>
      <c r="I183" s="34">
        <v>2000</v>
      </c>
      <c r="J183" s="36">
        <v>0</v>
      </c>
      <c r="K183" s="36">
        <v>0</v>
      </c>
      <c r="L183" s="36">
        <v>0</v>
      </c>
      <c r="M183" s="34">
        <v>2125</v>
      </c>
      <c r="N183" s="34">
        <v>0</v>
      </c>
      <c r="O183" s="34">
        <v>23200</v>
      </c>
      <c r="P183" s="34">
        <v>-225</v>
      </c>
      <c r="Q183" s="35">
        <f t="shared" si="21"/>
        <v>27100</v>
      </c>
    </row>
    <row r="184" spans="2:17" hidden="1" outlineLevel="2" x14ac:dyDescent="0.2">
      <c r="B184" s="14" t="s">
        <v>109</v>
      </c>
      <c r="C184" s="33">
        <v>20</v>
      </c>
      <c r="D184" s="33" t="str">
        <f>""</f>
        <v/>
      </c>
      <c r="E184" s="33"/>
      <c r="F184" s="33"/>
      <c r="G184" s="33">
        <v>5525</v>
      </c>
      <c r="H184" s="33" t="s">
        <v>91</v>
      </c>
      <c r="I184" s="34">
        <v>9443</v>
      </c>
      <c r="J184" s="36">
        <v>0</v>
      </c>
      <c r="K184" s="36">
        <v>0</v>
      </c>
      <c r="L184" s="36">
        <v>0</v>
      </c>
      <c r="M184" s="34">
        <v>17</v>
      </c>
      <c r="N184" s="34">
        <v>930</v>
      </c>
      <c r="O184" s="34">
        <v>28497</v>
      </c>
      <c r="P184" s="34">
        <v>3093</v>
      </c>
      <c r="Q184" s="35">
        <f t="shared" si="21"/>
        <v>41980</v>
      </c>
    </row>
    <row r="185" spans="2:17" hidden="1" outlineLevel="2" x14ac:dyDescent="0.2">
      <c r="B185" s="14" t="s">
        <v>109</v>
      </c>
      <c r="C185" s="33">
        <v>20</v>
      </c>
      <c r="D185" s="33" t="str">
        <f>""</f>
        <v/>
      </c>
      <c r="E185" s="33"/>
      <c r="F185" s="33"/>
      <c r="G185" s="33">
        <v>5532</v>
      </c>
      <c r="H185" s="33" t="s">
        <v>92</v>
      </c>
      <c r="I185" s="34">
        <v>71440</v>
      </c>
      <c r="J185" s="36">
        <v>0</v>
      </c>
      <c r="K185" s="36">
        <v>0</v>
      </c>
      <c r="L185" s="36">
        <v>0</v>
      </c>
      <c r="M185" s="34">
        <v>0</v>
      </c>
      <c r="N185" s="34">
        <v>0</v>
      </c>
      <c r="O185" s="34">
        <v>683</v>
      </c>
      <c r="P185" s="34">
        <v>10733</v>
      </c>
      <c r="Q185" s="35">
        <f t="shared" si="21"/>
        <v>82856</v>
      </c>
    </row>
    <row r="186" spans="2:17" hidden="1" outlineLevel="2" x14ac:dyDescent="0.2">
      <c r="B186" s="14" t="s">
        <v>109</v>
      </c>
      <c r="C186" s="33">
        <v>20</v>
      </c>
      <c r="D186" s="33" t="str">
        <f>""</f>
        <v/>
      </c>
      <c r="E186" s="33"/>
      <c r="F186" s="33"/>
      <c r="G186" s="33">
        <v>5539</v>
      </c>
      <c r="H186" s="33" t="s">
        <v>93</v>
      </c>
      <c r="I186" s="34">
        <v>11350</v>
      </c>
      <c r="J186" s="36">
        <v>0</v>
      </c>
      <c r="K186" s="36">
        <v>0</v>
      </c>
      <c r="L186" s="36">
        <v>0</v>
      </c>
      <c r="M186" s="34">
        <v>0</v>
      </c>
      <c r="N186" s="34">
        <v>0</v>
      </c>
      <c r="O186" s="34">
        <v>0</v>
      </c>
      <c r="P186" s="34">
        <v>-1072</v>
      </c>
      <c r="Q186" s="35">
        <f t="shared" si="21"/>
        <v>10278</v>
      </c>
    </row>
    <row r="187" spans="2:17" hidden="1" outlineLevel="2" x14ac:dyDescent="0.2">
      <c r="B187" s="14" t="s">
        <v>109</v>
      </c>
      <c r="C187" s="33">
        <v>20</v>
      </c>
      <c r="D187" s="33" t="str">
        <f>""</f>
        <v/>
      </c>
      <c r="E187" s="33"/>
      <c r="F187" s="33"/>
      <c r="G187" s="33">
        <v>5540</v>
      </c>
      <c r="H187" s="33" t="s">
        <v>94</v>
      </c>
      <c r="I187" s="34">
        <v>13800</v>
      </c>
      <c r="J187" s="36">
        <v>0</v>
      </c>
      <c r="K187" s="36">
        <v>0</v>
      </c>
      <c r="L187" s="36">
        <v>0</v>
      </c>
      <c r="M187" s="34">
        <v>783</v>
      </c>
      <c r="N187" s="34">
        <v>4107</v>
      </c>
      <c r="O187" s="34">
        <v>5156</v>
      </c>
      <c r="P187" s="34">
        <v>7135</v>
      </c>
      <c r="Q187" s="35">
        <f t="shared" si="21"/>
        <v>30981</v>
      </c>
    </row>
    <row r="188" spans="2:17" hidden="1" outlineLevel="2" x14ac:dyDescent="0.2">
      <c r="B188" s="14" t="s">
        <v>109</v>
      </c>
      <c r="C188" s="33">
        <v>20</v>
      </c>
      <c r="D188" s="33" t="str">
        <f>""</f>
        <v/>
      </c>
      <c r="E188" s="33"/>
      <c r="F188" s="33"/>
      <c r="G188" s="33">
        <v>5540</v>
      </c>
      <c r="H188" s="33" t="s">
        <v>95</v>
      </c>
      <c r="I188" s="34">
        <v>400</v>
      </c>
      <c r="J188" s="36">
        <v>0</v>
      </c>
      <c r="K188" s="36">
        <v>0</v>
      </c>
      <c r="L188" s="36">
        <v>0</v>
      </c>
      <c r="M188" s="34">
        <v>0</v>
      </c>
      <c r="N188" s="34">
        <v>0</v>
      </c>
      <c r="O188" s="34">
        <v>0</v>
      </c>
      <c r="P188" s="34">
        <v>0</v>
      </c>
      <c r="Q188" s="35">
        <f t="shared" si="21"/>
        <v>400</v>
      </c>
    </row>
    <row r="189" spans="2:17" hidden="1" outlineLevel="2" x14ac:dyDescent="0.2">
      <c r="B189" s="14" t="s">
        <v>109</v>
      </c>
      <c r="C189" s="33">
        <v>20</v>
      </c>
      <c r="D189" s="33" t="str">
        <f>""</f>
        <v/>
      </c>
      <c r="E189" s="33"/>
      <c r="F189" s="33"/>
      <c r="G189" s="33">
        <v>5540</v>
      </c>
      <c r="H189" s="33" t="s">
        <v>96</v>
      </c>
      <c r="I189" s="34">
        <v>2000</v>
      </c>
      <c r="J189" s="36">
        <v>0</v>
      </c>
      <c r="K189" s="36">
        <v>0</v>
      </c>
      <c r="L189" s="36">
        <v>0</v>
      </c>
      <c r="M189" s="34">
        <v>0</v>
      </c>
      <c r="N189" s="34">
        <v>0</v>
      </c>
      <c r="O189" s="34">
        <v>0</v>
      </c>
      <c r="P189" s="34">
        <v>0</v>
      </c>
      <c r="Q189" s="35">
        <f t="shared" si="21"/>
        <v>2000</v>
      </c>
    </row>
    <row r="190" spans="2:17" hidden="1" outlineLevel="2" x14ac:dyDescent="0.2">
      <c r="B190" s="14" t="s">
        <v>109</v>
      </c>
      <c r="C190" s="33">
        <v>44</v>
      </c>
      <c r="D190" s="33" t="str">
        <f>""</f>
        <v/>
      </c>
      <c r="E190" s="33"/>
      <c r="F190" s="33"/>
      <c r="G190" s="33">
        <v>55</v>
      </c>
      <c r="H190" s="33" t="s">
        <v>97</v>
      </c>
      <c r="I190" s="34">
        <v>130993</v>
      </c>
      <c r="J190" s="36">
        <v>0</v>
      </c>
      <c r="K190" s="36">
        <v>0</v>
      </c>
      <c r="L190" s="36">
        <v>0</v>
      </c>
      <c r="M190" s="34">
        <v>0</v>
      </c>
      <c r="N190" s="34">
        <v>0</v>
      </c>
      <c r="O190" s="34">
        <v>0</v>
      </c>
      <c r="P190" s="34">
        <v>0</v>
      </c>
      <c r="Q190" s="35">
        <f t="shared" si="21"/>
        <v>130993</v>
      </c>
    </row>
    <row r="191" spans="2:17" hidden="1" outlineLevel="2" x14ac:dyDescent="0.2">
      <c r="B191" s="14" t="s">
        <v>109</v>
      </c>
      <c r="C191" s="33">
        <v>42</v>
      </c>
      <c r="D191" s="33" t="str">
        <f>""</f>
        <v/>
      </c>
      <c r="E191" s="33"/>
      <c r="F191" s="33"/>
      <c r="G191" s="33">
        <v>55</v>
      </c>
      <c r="H191" s="33" t="s">
        <v>116</v>
      </c>
      <c r="I191" s="34">
        <v>6900</v>
      </c>
      <c r="J191" s="36">
        <v>0</v>
      </c>
      <c r="K191" s="36">
        <v>0</v>
      </c>
      <c r="L191" s="36">
        <v>0</v>
      </c>
      <c r="M191" s="34">
        <v>0</v>
      </c>
      <c r="N191" s="34">
        <v>0</v>
      </c>
      <c r="O191" s="34">
        <v>0</v>
      </c>
      <c r="P191" s="34">
        <v>0</v>
      </c>
      <c r="Q191" s="35">
        <f t="shared" si="21"/>
        <v>6900</v>
      </c>
    </row>
    <row r="192" spans="2:17" outlineLevel="1" x14ac:dyDescent="0.2">
      <c r="B192" s="14" t="s">
        <v>109</v>
      </c>
      <c r="C192" s="33">
        <v>20</v>
      </c>
      <c r="D192" s="33" t="s">
        <v>98</v>
      </c>
      <c r="E192" s="33"/>
      <c r="F192" s="33"/>
      <c r="G192" s="33">
        <v>41</v>
      </c>
      <c r="H192" s="33" t="s">
        <v>99</v>
      </c>
      <c r="I192" s="34">
        <v>3300</v>
      </c>
      <c r="J192" s="36">
        <v>0</v>
      </c>
      <c r="K192" s="36">
        <v>-660</v>
      </c>
      <c r="L192" s="36">
        <v>0</v>
      </c>
      <c r="M192" s="34">
        <v>0</v>
      </c>
      <c r="N192" s="34">
        <v>0</v>
      </c>
      <c r="O192" s="34">
        <v>0</v>
      </c>
      <c r="P192" s="34">
        <v>0</v>
      </c>
      <c r="Q192" s="48">
        <f t="shared" si="21"/>
        <v>2640</v>
      </c>
    </row>
    <row r="193" spans="2:21" outlineLevel="1" x14ac:dyDescent="0.2">
      <c r="B193" s="14" t="s">
        <v>109</v>
      </c>
      <c r="C193" s="33">
        <v>60</v>
      </c>
      <c r="D193" s="33" t="str">
        <f>""</f>
        <v/>
      </c>
      <c r="E193" s="33"/>
      <c r="F193" s="33"/>
      <c r="G193" s="33">
        <v>61</v>
      </c>
      <c r="H193" s="33" t="s">
        <v>100</v>
      </c>
      <c r="I193" s="34">
        <v>31100</v>
      </c>
      <c r="J193" s="36">
        <v>0</v>
      </c>
      <c r="K193" s="36">
        <v>0</v>
      </c>
      <c r="L193" s="36">
        <v>0</v>
      </c>
      <c r="M193" s="34">
        <v>0</v>
      </c>
      <c r="N193" s="34">
        <v>0</v>
      </c>
      <c r="O193" s="34">
        <v>0</v>
      </c>
      <c r="P193" s="34">
        <v>0</v>
      </c>
      <c r="Q193" s="48">
        <f t="shared" si="21"/>
        <v>31100</v>
      </c>
    </row>
    <row r="194" spans="2:21" outlineLevel="1" x14ac:dyDescent="0.2">
      <c r="B194" s="14" t="s">
        <v>109</v>
      </c>
      <c r="C194" s="33">
        <v>10</v>
      </c>
      <c r="D194" s="33" t="s">
        <v>79</v>
      </c>
      <c r="E194" s="33"/>
      <c r="F194" s="33"/>
      <c r="G194" s="33">
        <v>601000</v>
      </c>
      <c r="H194" s="33" t="s">
        <v>101</v>
      </c>
      <c r="I194" s="34">
        <v>1483905</v>
      </c>
      <c r="J194" s="36">
        <v>0</v>
      </c>
      <c r="K194" s="36">
        <v>0</v>
      </c>
      <c r="L194" s="36">
        <v>0</v>
      </c>
      <c r="M194" s="34">
        <v>0</v>
      </c>
      <c r="N194" s="34">
        <v>0</v>
      </c>
      <c r="O194" s="34">
        <v>0</v>
      </c>
      <c r="P194" s="34">
        <v>0</v>
      </c>
      <c r="Q194" s="48">
        <f t="shared" si="21"/>
        <v>1483905</v>
      </c>
    </row>
    <row r="195" spans="2:21" outlineLevel="1" x14ac:dyDescent="0.2">
      <c r="B195" s="14" t="s">
        <v>109</v>
      </c>
      <c r="C195" s="33">
        <v>44</v>
      </c>
      <c r="D195" s="33" t="str">
        <f>""</f>
        <v/>
      </c>
      <c r="E195" s="33"/>
      <c r="F195" s="33"/>
      <c r="G195" s="33">
        <v>601000</v>
      </c>
      <c r="H195" s="33" t="s">
        <v>102</v>
      </c>
      <c r="I195" s="34">
        <v>15898</v>
      </c>
      <c r="J195" s="36">
        <v>0</v>
      </c>
      <c r="K195" s="36">
        <v>0</v>
      </c>
      <c r="L195" s="36">
        <v>0</v>
      </c>
      <c r="M195" s="34">
        <v>0</v>
      </c>
      <c r="N195" s="34">
        <v>0</v>
      </c>
      <c r="O195" s="34">
        <v>0</v>
      </c>
      <c r="P195" s="34">
        <v>0</v>
      </c>
      <c r="Q195" s="48">
        <f t="shared" si="21"/>
        <v>15898</v>
      </c>
    </row>
    <row r="196" spans="2:21" outlineLevel="1" x14ac:dyDescent="0.2">
      <c r="B196" s="14" t="s">
        <v>109</v>
      </c>
      <c r="C196" s="33">
        <v>10</v>
      </c>
      <c r="D196" s="33" t="str">
        <f>""</f>
        <v/>
      </c>
      <c r="E196" s="33"/>
      <c r="F196" s="33"/>
      <c r="G196" s="33">
        <v>601000</v>
      </c>
      <c r="H196" s="33" t="s">
        <v>48</v>
      </c>
      <c r="I196" s="34">
        <v>151520</v>
      </c>
      <c r="J196" s="36">
        <v>0</v>
      </c>
      <c r="K196" s="36">
        <v>0</v>
      </c>
      <c r="L196" s="36">
        <v>0</v>
      </c>
      <c r="M196" s="34">
        <v>0</v>
      </c>
      <c r="N196" s="34">
        <v>0</v>
      </c>
      <c r="O196" s="34">
        <v>0</v>
      </c>
      <c r="P196" s="34">
        <v>0</v>
      </c>
      <c r="Q196" s="48">
        <f t="shared" si="21"/>
        <v>151520</v>
      </c>
    </row>
    <row r="197" spans="2:21" outlineLevel="1" x14ac:dyDescent="0.2">
      <c r="B197" s="14" t="s">
        <v>109</v>
      </c>
      <c r="C197" s="33">
        <v>10</v>
      </c>
      <c r="D197" s="33" t="str">
        <f>""</f>
        <v/>
      </c>
      <c r="E197" s="33"/>
      <c r="F197" s="33"/>
      <c r="G197" s="33">
        <v>601000</v>
      </c>
      <c r="H197" s="33" t="s">
        <v>117</v>
      </c>
      <c r="I197" s="34">
        <v>100</v>
      </c>
      <c r="J197" s="36">
        <v>0</v>
      </c>
      <c r="K197" s="36">
        <v>0</v>
      </c>
      <c r="L197" s="36">
        <v>0</v>
      </c>
      <c r="M197" s="34">
        <v>0</v>
      </c>
      <c r="N197" s="34">
        <v>0</v>
      </c>
      <c r="O197" s="34">
        <v>0</v>
      </c>
      <c r="P197" s="34">
        <v>0</v>
      </c>
      <c r="Q197" s="48">
        <f t="shared" si="21"/>
        <v>100</v>
      </c>
    </row>
    <row r="198" spans="2:21" outlineLevel="1" x14ac:dyDescent="0.2">
      <c r="B198" s="14" t="s">
        <v>109</v>
      </c>
      <c r="C198" s="33">
        <v>20</v>
      </c>
      <c r="D198" s="18" t="s">
        <v>49</v>
      </c>
      <c r="E198" s="33"/>
      <c r="F198" s="33"/>
      <c r="G198" s="33">
        <v>15</v>
      </c>
      <c r="H198" s="33" t="s">
        <v>103</v>
      </c>
      <c r="I198" s="34">
        <v>0</v>
      </c>
      <c r="J198" s="36">
        <v>0</v>
      </c>
      <c r="K198" s="36">
        <v>0</v>
      </c>
      <c r="L198" s="36">
        <v>0</v>
      </c>
      <c r="M198" s="34">
        <v>10424</v>
      </c>
      <c r="N198" s="34">
        <v>64850</v>
      </c>
      <c r="O198" s="34">
        <v>0</v>
      </c>
      <c r="P198" s="34">
        <v>0</v>
      </c>
      <c r="Q198" s="48">
        <f t="shared" si="21"/>
        <v>75274</v>
      </c>
    </row>
    <row r="199" spans="2:21" collapsed="1" x14ac:dyDescent="0.2">
      <c r="B199" s="10" t="s">
        <v>118</v>
      </c>
      <c r="C199" s="10"/>
      <c r="D199" s="10" t="str">
        <f>""</f>
        <v/>
      </c>
      <c r="E199" s="10"/>
      <c r="F199" s="10"/>
      <c r="G199" s="10"/>
      <c r="H199" s="11" t="s">
        <v>119</v>
      </c>
      <c r="I199" s="37">
        <f t="shared" ref="I199:Q199" si="23">I33+I86+I141</f>
        <v>65432059</v>
      </c>
      <c r="J199" s="37">
        <f t="shared" si="23"/>
        <v>0</v>
      </c>
      <c r="K199" s="37">
        <f t="shared" si="23"/>
        <v>0</v>
      </c>
      <c r="L199" s="37">
        <f t="shared" si="23"/>
        <v>536218</v>
      </c>
      <c r="M199" s="37">
        <f t="shared" si="23"/>
        <v>178950</v>
      </c>
      <c r="N199" s="37">
        <f t="shared" si="23"/>
        <v>2037732</v>
      </c>
      <c r="O199" s="37">
        <f>O33+O86+O141</f>
        <v>156497</v>
      </c>
      <c r="P199" s="37">
        <f>P33+P86+P141</f>
        <v>627372</v>
      </c>
      <c r="Q199" s="37">
        <f t="shared" si="23"/>
        <v>68968828</v>
      </c>
    </row>
    <row r="200" spans="2:21" hidden="1" collapsed="1" x14ac:dyDescent="0.2">
      <c r="B200" s="38" t="s">
        <v>120</v>
      </c>
      <c r="C200" s="38"/>
      <c r="D200" s="38" t="str">
        <f>""</f>
        <v/>
      </c>
      <c r="E200" s="38"/>
      <c r="F200" s="38"/>
      <c r="G200" s="38"/>
      <c r="H200" s="39" t="s">
        <v>119</v>
      </c>
      <c r="I200" s="40">
        <f t="shared" ref="I200:N200" si="24">I7+I199</f>
        <v>68489843</v>
      </c>
      <c r="J200" s="40">
        <f t="shared" si="24"/>
        <v>0</v>
      </c>
      <c r="K200" s="40">
        <f t="shared" si="24"/>
        <v>0</v>
      </c>
      <c r="L200" s="40">
        <f t="shared" si="24"/>
        <v>1844240</v>
      </c>
      <c r="M200" s="40">
        <f t="shared" si="24"/>
        <v>-9412</v>
      </c>
      <c r="N200" s="40">
        <f t="shared" si="24"/>
        <v>815769</v>
      </c>
      <c r="O200" s="40">
        <f>O7+O199</f>
        <v>-116426</v>
      </c>
      <c r="P200" s="40">
        <f>P7+P199</f>
        <v>336830</v>
      </c>
      <c r="Q200" s="40">
        <f>Q7+Q199</f>
        <v>71360844</v>
      </c>
    </row>
    <row r="201" spans="2:21" hidden="1" x14ac:dyDescent="0.2">
      <c r="N201" s="1">
        <v>650000</v>
      </c>
      <c r="P201" s="1">
        <v>350000</v>
      </c>
    </row>
    <row r="202" spans="2:21" hidden="1" x14ac:dyDescent="0.2">
      <c r="N202" s="1">
        <v>102254</v>
      </c>
    </row>
    <row r="203" spans="2:21" hidden="1" x14ac:dyDescent="0.2">
      <c r="N203" s="1">
        <v>-708</v>
      </c>
    </row>
    <row r="204" spans="2:21" hidden="1" x14ac:dyDescent="0.2">
      <c r="N204" s="1">
        <v>64223</v>
      </c>
      <c r="R204" s="1" t="s">
        <v>121</v>
      </c>
      <c r="S204" s="41">
        <f>S207+S211+S212</f>
        <v>-290542</v>
      </c>
      <c r="T204" s="3">
        <f>P7</f>
        <v>-290542</v>
      </c>
      <c r="U204" s="3">
        <f>S204-T204</f>
        <v>0</v>
      </c>
    </row>
    <row r="205" spans="2:21" hidden="1" x14ac:dyDescent="0.2">
      <c r="N205" s="3">
        <f>N200-N201-N202-N204-N203</f>
        <v>0</v>
      </c>
      <c r="O205" s="3">
        <v>-8753</v>
      </c>
      <c r="P205" s="3"/>
      <c r="S205" s="41"/>
      <c r="T205" s="3"/>
      <c r="U205" s="3"/>
    </row>
    <row r="206" spans="2:21" hidden="1" x14ac:dyDescent="0.2">
      <c r="N206" s="3"/>
      <c r="O206" s="3">
        <v>-106800</v>
      </c>
      <c r="P206" s="3">
        <f>-6760-6410</f>
        <v>-13170</v>
      </c>
      <c r="S206" s="41"/>
      <c r="T206" s="3"/>
      <c r="U206" s="3"/>
    </row>
    <row r="207" spans="2:21" hidden="1" x14ac:dyDescent="0.2">
      <c r="O207" s="42">
        <v>-873</v>
      </c>
      <c r="R207" s="1">
        <v>50</v>
      </c>
      <c r="S207" s="3">
        <f>P8</f>
        <v>-154505</v>
      </c>
    </row>
    <row r="208" spans="2:21" hidden="1" x14ac:dyDescent="0.2">
      <c r="O208" s="3">
        <f>O200-O201-O202-O203-O204-O205-O207-O206</f>
        <v>0</v>
      </c>
      <c r="P208" s="43">
        <f>P200-P201-P202-P203-P204-P205-P207-P206</f>
        <v>0</v>
      </c>
      <c r="R208" s="44" t="s">
        <v>123</v>
      </c>
      <c r="S208" s="45">
        <f>P207</f>
        <v>0</v>
      </c>
    </row>
    <row r="209" spans="17:21" hidden="1" x14ac:dyDescent="0.2">
      <c r="R209" s="44" t="s">
        <v>124</v>
      </c>
      <c r="S209" s="46"/>
    </row>
    <row r="210" spans="17:21" hidden="1" x14ac:dyDescent="0.2">
      <c r="R210" s="44" t="s">
        <v>125</v>
      </c>
      <c r="S210" s="46">
        <f>P7</f>
        <v>-290542</v>
      </c>
    </row>
    <row r="211" spans="17:21" hidden="1" x14ac:dyDescent="0.2">
      <c r="R211" s="1">
        <v>55</v>
      </c>
      <c r="S211" s="3">
        <f>P15</f>
        <v>-136037</v>
      </c>
    </row>
    <row r="212" spans="17:21" hidden="1" x14ac:dyDescent="0.2">
      <c r="R212" s="1">
        <v>15</v>
      </c>
      <c r="S212" s="3">
        <v>0</v>
      </c>
    </row>
    <row r="213" spans="17:21" hidden="1" x14ac:dyDescent="0.2">
      <c r="Q213" s="3"/>
    </row>
    <row r="214" spans="17:21" hidden="1" x14ac:dyDescent="0.2">
      <c r="Q214" s="3"/>
      <c r="R214" s="1" t="s">
        <v>126</v>
      </c>
      <c r="S214" s="41">
        <f>S215+S216+S217</f>
        <v>627372</v>
      </c>
      <c r="T214" s="3">
        <f>P199</f>
        <v>627372</v>
      </c>
      <c r="U214" s="3">
        <f>S214-T214</f>
        <v>0</v>
      </c>
    </row>
    <row r="215" spans="17:21" hidden="1" x14ac:dyDescent="0.2">
      <c r="R215" s="1" t="s">
        <v>122</v>
      </c>
      <c r="S215" s="3">
        <f>P206</f>
        <v>-13170</v>
      </c>
    </row>
    <row r="216" spans="17:21" hidden="1" x14ac:dyDescent="0.2">
      <c r="Q216" s="3"/>
      <c r="R216" s="1" t="s">
        <v>128</v>
      </c>
      <c r="S216" s="3">
        <v>350000</v>
      </c>
    </row>
    <row r="217" spans="17:21" hidden="1" x14ac:dyDescent="0.2">
      <c r="R217" s="1" t="s">
        <v>129</v>
      </c>
      <c r="S217" s="3">
        <f>-S210</f>
        <v>290542</v>
      </c>
    </row>
    <row r="218" spans="17:21" hidden="1" x14ac:dyDescent="0.2"/>
    <row r="219" spans="17:21" hidden="1" x14ac:dyDescent="0.2"/>
    <row r="220" spans="17:21" hidden="1" x14ac:dyDescent="0.2">
      <c r="R220" s="1" t="s">
        <v>130</v>
      </c>
      <c r="S220" s="41">
        <f>SUM(S221:S226)</f>
        <v>336830</v>
      </c>
      <c r="T220" s="3">
        <f>P200</f>
        <v>336830</v>
      </c>
      <c r="U220" s="3">
        <f>S220-T220</f>
        <v>0</v>
      </c>
    </row>
    <row r="221" spans="17:21" hidden="1" x14ac:dyDescent="0.2">
      <c r="R221" s="1" t="s">
        <v>127</v>
      </c>
      <c r="S221" s="3"/>
    </row>
    <row r="222" spans="17:21" hidden="1" x14ac:dyDescent="0.2">
      <c r="R222" s="1" t="s">
        <v>128</v>
      </c>
      <c r="S222" s="3">
        <f>P201</f>
        <v>350000</v>
      </c>
    </row>
    <row r="223" spans="17:21" hidden="1" x14ac:dyDescent="0.2">
      <c r="R223" s="1" t="s">
        <v>131</v>
      </c>
      <c r="S223" s="3"/>
    </row>
    <row r="224" spans="17:21" hidden="1" x14ac:dyDescent="0.2">
      <c r="R224" s="1" t="s">
        <v>132</v>
      </c>
    </row>
    <row r="225" spans="18:19" hidden="1" x14ac:dyDescent="0.2">
      <c r="R225" s="1" t="s">
        <v>133</v>
      </c>
    </row>
    <row r="226" spans="18:19" hidden="1" x14ac:dyDescent="0.2">
      <c r="R226" s="1" t="s">
        <v>122</v>
      </c>
      <c r="S226" s="3">
        <f>P206</f>
        <v>-13170</v>
      </c>
    </row>
    <row r="227" spans="18:19" hidden="1" x14ac:dyDescent="0.2"/>
  </sheetData>
  <autoFilter ref="B6:Q207" xr:uid="{99AFDB53-4220-433A-8815-0C9F9CEC45B8}"/>
  <conditionalFormatting sqref="I22:L24 I18:K20 P18:P20 I25:K28 I1:L4 I8:L9 P31:Q31 P16 P8:Q9 I30:L31 Q32 M140 I6:L6 I5:N5 I11:L16 N201:N203 P30 P15:Q15 Q11:Q14 N205:N206 N208:N1048576 P201:Q206 I201:L215 I219:L1048576 I216:J218 K217:L218 P208:Q1048576 P1:Q6 P22:P28">
    <cfRule type="cellIs" dxfId="85" priority="87" operator="equal">
      <formula>0</formula>
    </cfRule>
  </conditionalFormatting>
  <conditionalFormatting sqref="I17:L17">
    <cfRule type="cellIs" dxfId="84" priority="86" operator="equal">
      <formula>0</formula>
    </cfRule>
  </conditionalFormatting>
  <conditionalFormatting sqref="P17">
    <cfRule type="cellIs" dxfId="83" priority="85" operator="equal">
      <formula>0</formula>
    </cfRule>
  </conditionalFormatting>
  <conditionalFormatting sqref="L18">
    <cfRule type="cellIs" dxfId="82" priority="84" operator="equal">
      <formula>0</formula>
    </cfRule>
  </conditionalFormatting>
  <conditionalFormatting sqref="L19">
    <cfRule type="cellIs" dxfId="81" priority="83" operator="equal">
      <formula>0</formula>
    </cfRule>
  </conditionalFormatting>
  <conditionalFormatting sqref="L20">
    <cfRule type="cellIs" dxfId="80" priority="82" operator="equal">
      <formula>0</formula>
    </cfRule>
  </conditionalFormatting>
  <conditionalFormatting sqref="L25">
    <cfRule type="cellIs" dxfId="79" priority="81" operator="equal">
      <formula>0</formula>
    </cfRule>
  </conditionalFormatting>
  <conditionalFormatting sqref="L26">
    <cfRule type="cellIs" dxfId="78" priority="80" operator="equal">
      <formula>0</formula>
    </cfRule>
  </conditionalFormatting>
  <conditionalFormatting sqref="L27">
    <cfRule type="cellIs" dxfId="77" priority="79" operator="equal">
      <formula>0</formula>
    </cfRule>
  </conditionalFormatting>
  <conditionalFormatting sqref="L28">
    <cfRule type="cellIs" dxfId="76" priority="78" operator="equal">
      <formula>0</formula>
    </cfRule>
  </conditionalFormatting>
  <conditionalFormatting sqref="I7">
    <cfRule type="cellIs" dxfId="75" priority="77" operator="equal">
      <formula>0</formula>
    </cfRule>
  </conditionalFormatting>
  <conditionalFormatting sqref="I21:K21 P21">
    <cfRule type="cellIs" dxfId="74" priority="76" operator="equal">
      <formula>0</formula>
    </cfRule>
  </conditionalFormatting>
  <conditionalFormatting sqref="I34:L34 Q34">
    <cfRule type="cellIs" dxfId="73" priority="75" operator="equal">
      <formula>0</formula>
    </cfRule>
  </conditionalFormatting>
  <conditionalFormatting sqref="I56:L56 Q56">
    <cfRule type="cellIs" dxfId="72" priority="74" operator="equal">
      <formula>0</formula>
    </cfRule>
  </conditionalFormatting>
  <conditionalFormatting sqref="I165:L165 Q165">
    <cfRule type="cellIs" dxfId="71" priority="72" operator="equal">
      <formula>0</formula>
    </cfRule>
  </conditionalFormatting>
  <conditionalFormatting sqref="M34">
    <cfRule type="cellIs" dxfId="70" priority="65" operator="equal">
      <formula>0</formula>
    </cfRule>
  </conditionalFormatting>
  <conditionalFormatting sqref="I112:L112 Q112">
    <cfRule type="cellIs" dxfId="69" priority="73" operator="equal">
      <formula>0</formula>
    </cfRule>
  </conditionalFormatting>
  <conditionalFormatting sqref="N16:N26">
    <cfRule type="cellIs" dxfId="68" priority="57" operator="equal">
      <formula>0</formula>
    </cfRule>
  </conditionalFormatting>
  <conditionalFormatting sqref="L21">
    <cfRule type="cellIs" dxfId="67" priority="71" operator="equal">
      <formula>0</formula>
    </cfRule>
  </conditionalFormatting>
  <conditionalFormatting sqref="Q16:Q28">
    <cfRule type="cellIs" dxfId="66" priority="70" operator="equal">
      <formula>0</formula>
    </cfRule>
  </conditionalFormatting>
  <conditionalFormatting sqref="M18:M20 M8:M9 M1:M4 M201:M1048576 M22:M28 M6 M11:M16 M30:M31">
    <cfRule type="cellIs" dxfId="65" priority="69" operator="equal">
      <formula>0</formula>
    </cfRule>
  </conditionalFormatting>
  <conditionalFormatting sqref="M17">
    <cfRule type="cellIs" dxfId="64" priority="68" operator="equal">
      <formula>0</formula>
    </cfRule>
  </conditionalFormatting>
  <conditionalFormatting sqref="M56">
    <cfRule type="cellIs" dxfId="63" priority="64" operator="equal">
      <formula>0</formula>
    </cfRule>
  </conditionalFormatting>
  <conditionalFormatting sqref="M21">
    <cfRule type="cellIs" dxfId="62" priority="67" operator="equal">
      <formula>0</formula>
    </cfRule>
  </conditionalFormatting>
  <conditionalFormatting sqref="M142">
    <cfRule type="cellIs" dxfId="61" priority="59" operator="equal">
      <formula>0</formula>
    </cfRule>
  </conditionalFormatting>
  <conditionalFormatting sqref="M57 M72 M63 M61 M75:M76">
    <cfRule type="cellIs" dxfId="60" priority="66" operator="equal">
      <formula>0</formula>
    </cfRule>
  </conditionalFormatting>
  <conditionalFormatting sqref="M165">
    <cfRule type="cellIs" dxfId="59" priority="61" operator="equal">
      <formula>0</formula>
    </cfRule>
  </conditionalFormatting>
  <conditionalFormatting sqref="M122">
    <cfRule type="cellIs" dxfId="58" priority="63" operator="equal">
      <formula>0</formula>
    </cfRule>
  </conditionalFormatting>
  <conditionalFormatting sqref="M112">
    <cfRule type="cellIs" dxfId="57" priority="62" operator="equal">
      <formula>0</formula>
    </cfRule>
  </conditionalFormatting>
  <conditionalFormatting sqref="N112">
    <cfRule type="cellIs" dxfId="56" priority="53" operator="equal">
      <formula>0</formula>
    </cfRule>
  </conditionalFormatting>
  <conditionalFormatting sqref="N18:N20 N1:N4 N8 N6 N13:N16 N22:N28 N30:N31">
    <cfRule type="cellIs" dxfId="55" priority="58" operator="equal">
      <formula>0</formula>
    </cfRule>
  </conditionalFormatting>
  <conditionalFormatting sqref="I142:L142 Q142">
    <cfRule type="cellIs" dxfId="54" priority="60" operator="equal">
      <formula>0</formula>
    </cfRule>
  </conditionalFormatting>
  <conditionalFormatting sqref="N21">
    <cfRule type="cellIs" dxfId="53" priority="56" operator="equal">
      <formula>0</formula>
    </cfRule>
  </conditionalFormatting>
  <conditionalFormatting sqref="N142">
    <cfRule type="cellIs" dxfId="52" priority="51" operator="equal">
      <formula>0</formula>
    </cfRule>
  </conditionalFormatting>
  <conditionalFormatting sqref="N34">
    <cfRule type="cellIs" dxfId="51" priority="55" operator="equal">
      <formula>0</formula>
    </cfRule>
  </conditionalFormatting>
  <conditionalFormatting sqref="N56">
    <cfRule type="cellIs" dxfId="50" priority="54" operator="equal">
      <formula>0</formula>
    </cfRule>
  </conditionalFormatting>
  <conditionalFormatting sqref="N165">
    <cfRule type="cellIs" dxfId="49" priority="52" operator="equal">
      <formula>0</formula>
    </cfRule>
  </conditionalFormatting>
  <conditionalFormatting sqref="M32">
    <cfRule type="cellIs" dxfId="48" priority="50" operator="equal">
      <formula>0</formula>
    </cfRule>
  </conditionalFormatting>
  <conditionalFormatting sqref="I32:L32">
    <cfRule type="cellIs" dxfId="47" priority="49" operator="equal">
      <formula>0</formula>
    </cfRule>
  </conditionalFormatting>
  <conditionalFormatting sqref="N32 P32">
    <cfRule type="cellIs" dxfId="46" priority="48" operator="equal">
      <formula>0</formula>
    </cfRule>
  </conditionalFormatting>
  <conditionalFormatting sqref="M87">
    <cfRule type="cellIs" dxfId="45" priority="46" operator="equal">
      <formula>0</formula>
    </cfRule>
  </conditionalFormatting>
  <conditionalFormatting sqref="N87">
    <cfRule type="cellIs" dxfId="44" priority="45" operator="equal">
      <formula>0</formula>
    </cfRule>
  </conditionalFormatting>
  <conditionalFormatting sqref="I87:L87 Q87">
    <cfRule type="cellIs" dxfId="43" priority="47" operator="equal">
      <formula>0</formula>
    </cfRule>
  </conditionalFormatting>
  <conditionalFormatting sqref="Q10 J10:L10">
    <cfRule type="cellIs" dxfId="42" priority="44" operator="equal">
      <formula>0</formula>
    </cfRule>
  </conditionalFormatting>
  <conditionalFormatting sqref="M10">
    <cfRule type="cellIs" dxfId="41" priority="43" operator="equal">
      <formula>0</formula>
    </cfRule>
  </conditionalFormatting>
  <conditionalFormatting sqref="N9:N12">
    <cfRule type="cellIs" dxfId="40" priority="42" operator="equal">
      <formula>0</formula>
    </cfRule>
  </conditionalFormatting>
  <conditionalFormatting sqref="N31">
    <cfRule type="cellIs" dxfId="39" priority="41" operator="equal">
      <formula>0</formula>
    </cfRule>
  </conditionalFormatting>
  <conditionalFormatting sqref="I29:L29">
    <cfRule type="cellIs" dxfId="38" priority="40" operator="equal">
      <formula>0</formula>
    </cfRule>
  </conditionalFormatting>
  <conditionalFormatting sqref="M29">
    <cfRule type="cellIs" dxfId="37" priority="39" operator="equal">
      <formula>0</formula>
    </cfRule>
  </conditionalFormatting>
  <conditionalFormatting sqref="N29">
    <cfRule type="cellIs" dxfId="36" priority="38" operator="equal">
      <formula>0</formula>
    </cfRule>
  </conditionalFormatting>
  <conditionalFormatting sqref="P14">
    <cfRule type="cellIs" dxfId="35" priority="37" operator="equal">
      <formula>0</formula>
    </cfRule>
  </conditionalFormatting>
  <conditionalFormatting sqref="P13">
    <cfRule type="cellIs" dxfId="34" priority="36" operator="equal">
      <formula>0</formula>
    </cfRule>
  </conditionalFormatting>
  <conditionalFormatting sqref="P12">
    <cfRule type="cellIs" dxfId="33" priority="35" operator="equal">
      <formula>0</formula>
    </cfRule>
  </conditionalFormatting>
  <conditionalFormatting sqref="P11">
    <cfRule type="cellIs" dxfId="32" priority="34" operator="equal">
      <formula>0</formula>
    </cfRule>
  </conditionalFormatting>
  <conditionalFormatting sqref="P10">
    <cfRule type="cellIs" dxfId="31" priority="33" operator="equal">
      <formula>0</formula>
    </cfRule>
  </conditionalFormatting>
  <conditionalFormatting sqref="I10">
    <cfRule type="cellIs" dxfId="30" priority="32" operator="equal">
      <formula>0</formula>
    </cfRule>
  </conditionalFormatting>
  <conditionalFormatting sqref="L7:N7 P7:Q7">
    <cfRule type="cellIs" dxfId="29" priority="31" operator="equal">
      <formula>0</formula>
    </cfRule>
  </conditionalFormatting>
  <conditionalFormatting sqref="O18:O20 O25:O28 O8:O9 O30:O31 O15:O16 O201:O206 O208:O1048576 O1:O6">
    <cfRule type="cellIs" dxfId="28" priority="30" operator="equal">
      <formula>0</formula>
    </cfRule>
  </conditionalFormatting>
  <conditionalFormatting sqref="O17">
    <cfRule type="cellIs" dxfId="27" priority="29" operator="equal">
      <formula>0</formula>
    </cfRule>
  </conditionalFormatting>
  <conditionalFormatting sqref="O21">
    <cfRule type="cellIs" dxfId="26" priority="28" operator="equal">
      <formula>0</formula>
    </cfRule>
  </conditionalFormatting>
  <conditionalFormatting sqref="O34">
    <cfRule type="cellIs" dxfId="25" priority="27" operator="equal">
      <formula>0</formula>
    </cfRule>
  </conditionalFormatting>
  <conditionalFormatting sqref="O56">
    <cfRule type="cellIs" dxfId="24" priority="26" operator="equal">
      <formula>0</formula>
    </cfRule>
  </conditionalFormatting>
  <conditionalFormatting sqref="O165">
    <cfRule type="cellIs" dxfId="23" priority="24" operator="equal">
      <formula>0</formula>
    </cfRule>
  </conditionalFormatting>
  <conditionalFormatting sqref="O112">
    <cfRule type="cellIs" dxfId="22" priority="25" operator="equal">
      <formula>0</formula>
    </cfRule>
  </conditionalFormatting>
  <conditionalFormatting sqref="O142">
    <cfRule type="cellIs" dxfId="21" priority="23" operator="equal">
      <formula>0</formula>
    </cfRule>
  </conditionalFormatting>
  <conditionalFormatting sqref="O32">
    <cfRule type="cellIs" dxfId="20" priority="22" operator="equal">
      <formula>0</formula>
    </cfRule>
  </conditionalFormatting>
  <conditionalFormatting sqref="O87">
    <cfRule type="cellIs" dxfId="19" priority="21" operator="equal">
      <formula>0</formula>
    </cfRule>
  </conditionalFormatting>
  <conditionalFormatting sqref="O29">
    <cfRule type="cellIs" dxfId="18" priority="20" operator="equal">
      <formula>0</formula>
    </cfRule>
  </conditionalFormatting>
  <conditionalFormatting sqref="O14">
    <cfRule type="cellIs" dxfId="17" priority="19" operator="equal">
      <formula>0</formula>
    </cfRule>
  </conditionalFormatting>
  <conditionalFormatting sqref="O13">
    <cfRule type="cellIs" dxfId="16" priority="18" operator="equal">
      <formula>0</formula>
    </cfRule>
  </conditionalFormatting>
  <conditionalFormatting sqref="O12">
    <cfRule type="cellIs" dxfId="15" priority="17" operator="equal">
      <formula>0</formula>
    </cfRule>
  </conditionalFormatting>
  <conditionalFormatting sqref="O11">
    <cfRule type="cellIs" dxfId="14" priority="16" operator="equal">
      <formula>0</formula>
    </cfRule>
  </conditionalFormatting>
  <conditionalFormatting sqref="O10">
    <cfRule type="cellIs" dxfId="13" priority="15" operator="equal">
      <formula>0</formula>
    </cfRule>
  </conditionalFormatting>
  <conditionalFormatting sqref="O7">
    <cfRule type="cellIs" dxfId="12" priority="14" operator="equal">
      <formula>0</formula>
    </cfRule>
  </conditionalFormatting>
  <conditionalFormatting sqref="P29">
    <cfRule type="cellIs" dxfId="11" priority="13" operator="equal">
      <formula>0</formula>
    </cfRule>
  </conditionalFormatting>
  <conditionalFormatting sqref="Q29">
    <cfRule type="cellIs" dxfId="10" priority="12" operator="equal">
      <formula>0</formula>
    </cfRule>
  </conditionalFormatting>
  <conditionalFormatting sqref="Q30">
    <cfRule type="cellIs" dxfId="9" priority="11" operator="equal">
      <formula>0</formula>
    </cfRule>
  </conditionalFormatting>
  <conditionalFormatting sqref="O22:O24">
    <cfRule type="cellIs" dxfId="8" priority="10" operator="equal">
      <formula>0</formula>
    </cfRule>
  </conditionalFormatting>
  <conditionalFormatting sqref="P208">
    <cfRule type="cellIs" dxfId="7" priority="9" operator="equal">
      <formula>0</formula>
    </cfRule>
  </conditionalFormatting>
  <conditionalFormatting sqref="P56">
    <cfRule type="cellIs" dxfId="6" priority="8" operator="equal">
      <formula>0</formula>
    </cfRule>
  </conditionalFormatting>
  <conditionalFormatting sqref="P87">
    <cfRule type="cellIs" dxfId="5" priority="7" operator="equal">
      <formula>0</formula>
    </cfRule>
  </conditionalFormatting>
  <conditionalFormatting sqref="P112">
    <cfRule type="cellIs" dxfId="4" priority="6" operator="equal">
      <formula>0</formula>
    </cfRule>
  </conditionalFormatting>
  <conditionalFormatting sqref="P142">
    <cfRule type="cellIs" dxfId="3" priority="5" operator="equal">
      <formula>0</formula>
    </cfRule>
  </conditionalFormatting>
  <conditionalFormatting sqref="P165">
    <cfRule type="cellIs" dxfId="2" priority="4" operator="equal">
      <formula>0</formula>
    </cfRule>
  </conditionalFormatting>
  <conditionalFormatting sqref="P34">
    <cfRule type="cellIs" dxfId="1" priority="3" operator="equal">
      <formula>0</formula>
    </cfRule>
  </conditionalFormatting>
  <conditionalFormatting sqref="J7:K7">
    <cfRule type="cellIs" dxfId="0" priority="1" operator="equal">
      <formula>0</formula>
    </cfRule>
  </conditionalFormatting>
  <pageMargins left="0.7" right="0.7" top="0.75" bottom="0.75" header="0.3" footer="0.3"/>
  <pageSetup paperSize="9" scale="89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Käskkiri 5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kairi.tarno</dc:creator>
  <cp:lastModifiedBy>Kairi Sirkel</cp:lastModifiedBy>
  <cp:lastPrinted>2022-02-14T15:13:00Z</cp:lastPrinted>
  <dcterms:created xsi:type="dcterms:W3CDTF">2022-01-25T09:27:49Z</dcterms:created>
  <dcterms:modified xsi:type="dcterms:W3CDTF">2022-02-28T14:24:57Z</dcterms:modified>
</cp:coreProperties>
</file>